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UV 31.4\"/>
    </mc:Choice>
  </mc:AlternateContent>
  <xr:revisionPtr revIDLastSave="0" documentId="13_ncr:1_{0BC708E3-9E16-41D8-AB18-9F0DA96EF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POSEBNI_DIO_" sheetId="3" r:id="rId4"/>
    <sheet name="KONTROLNA TABLICA" sheetId="10" r:id="rId5"/>
  </sheets>
  <definedNames>
    <definedName name="_xlnm.Print_Area" localSheetId="4">'KONTROLNA TABLICA'!$A$241:$H$278</definedName>
    <definedName name="_xlnm.Print_Area" localSheetId="3">POSEBNI_DIO_!$A$1:$H$203</definedName>
    <definedName name="_xlnm.Print_Area" localSheetId="1">'RAČUN PRIHODA I RASHODA'!$A$1:$G$316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7" l="1"/>
  <c r="G27" i="7"/>
  <c r="E27" i="7"/>
  <c r="F233" i="7" l="1"/>
  <c r="F232" i="7" s="1"/>
  <c r="G233" i="7"/>
  <c r="G232" i="7" s="1"/>
  <c r="E233" i="7"/>
  <c r="E232" i="7" s="1"/>
  <c r="F231" i="7"/>
  <c r="F230" i="7" s="1"/>
  <c r="G231" i="7"/>
  <c r="G230" i="7" s="1"/>
  <c r="E231" i="7"/>
  <c r="E230" i="7" s="1"/>
  <c r="F225" i="7"/>
  <c r="G225" i="7"/>
  <c r="E225" i="7"/>
  <c r="F223" i="7"/>
  <c r="G223" i="7"/>
  <c r="E223" i="7"/>
  <c r="G229" i="7"/>
  <c r="G228" i="7" s="1"/>
  <c r="F229" i="7"/>
  <c r="F228" i="7" s="1"/>
  <c r="E229" i="7"/>
  <c r="E228" i="7" s="1"/>
  <c r="F240" i="7"/>
  <c r="F239" i="7" s="1"/>
  <c r="G240" i="7"/>
  <c r="G239" i="7" s="1"/>
  <c r="E240" i="7"/>
  <c r="E239" i="7" s="1"/>
  <c r="F237" i="7"/>
  <c r="G237" i="7"/>
  <c r="F238" i="7"/>
  <c r="G238" i="7"/>
  <c r="E237" i="7"/>
  <c r="E238" i="7"/>
  <c r="F236" i="7"/>
  <c r="G236" i="7"/>
  <c r="E236" i="7"/>
  <c r="G227" i="7" l="1"/>
  <c r="E227" i="7"/>
  <c r="F227" i="7"/>
  <c r="G235" i="7"/>
  <c r="G234" i="7" s="1"/>
  <c r="E235" i="7"/>
  <c r="E234" i="7" s="1"/>
  <c r="F235" i="7"/>
  <c r="F234" i="7" s="1"/>
  <c r="F226" i="7" s="1"/>
  <c r="F248" i="7"/>
  <c r="F247" i="7" s="1"/>
  <c r="F246" i="7" s="1"/>
  <c r="F245" i="7" s="1"/>
  <c r="G248" i="7"/>
  <c r="G247" i="7" s="1"/>
  <c r="G246" i="7" s="1"/>
  <c r="G245" i="7" s="1"/>
  <c r="E248" i="7"/>
  <c r="E247" i="7" s="1"/>
  <c r="E246" i="7" s="1"/>
  <c r="E245" i="7" s="1"/>
  <c r="F300" i="7"/>
  <c r="F276" i="7" s="1"/>
  <c r="G300" i="7"/>
  <c r="G276" i="7" s="1"/>
  <c r="E300" i="7"/>
  <c r="E276" i="7" s="1"/>
  <c r="F199" i="7"/>
  <c r="F198" i="7" s="1"/>
  <c r="G199" i="7"/>
  <c r="G106" i="7" s="1"/>
  <c r="G105" i="7" s="1"/>
  <c r="E199" i="7"/>
  <c r="E106" i="7" s="1"/>
  <c r="E105" i="7" s="1"/>
  <c r="F131" i="7"/>
  <c r="G131" i="7"/>
  <c r="E131" i="7"/>
  <c r="F133" i="7"/>
  <c r="G133" i="7"/>
  <c r="E133" i="7"/>
  <c r="K14" i="3"/>
  <c r="L14" i="3"/>
  <c r="C15" i="3"/>
  <c r="C14" i="3" s="1"/>
  <c r="D15" i="3"/>
  <c r="E15" i="3"/>
  <c r="F15" i="3"/>
  <c r="C17" i="3"/>
  <c r="D17" i="3"/>
  <c r="E17" i="3"/>
  <c r="F17" i="3"/>
  <c r="C20" i="3"/>
  <c r="C19" i="3" s="1"/>
  <c r="D20" i="3"/>
  <c r="D19" i="3" s="1"/>
  <c r="E20" i="3"/>
  <c r="E19" i="3" s="1"/>
  <c r="F20" i="3"/>
  <c r="F19" i="3" s="1"/>
  <c r="F167" i="3"/>
  <c r="E167" i="3"/>
  <c r="D167" i="3"/>
  <c r="C167" i="3"/>
  <c r="F162" i="3"/>
  <c r="E162" i="3"/>
  <c r="D162" i="3"/>
  <c r="C162" i="3"/>
  <c r="F164" i="3"/>
  <c r="E164" i="3"/>
  <c r="D164" i="3"/>
  <c r="C164" i="3"/>
  <c r="F160" i="3"/>
  <c r="F159" i="3" s="1"/>
  <c r="E160" i="3"/>
  <c r="E159" i="3" s="1"/>
  <c r="E158" i="3" s="1"/>
  <c r="E157" i="3" s="1"/>
  <c r="D160" i="3"/>
  <c r="C160" i="3"/>
  <c r="F180" i="3"/>
  <c r="F179" i="3" s="1"/>
  <c r="E180" i="3"/>
  <c r="E179" i="3" s="1"/>
  <c r="E178" i="3" s="1"/>
  <c r="D180" i="3"/>
  <c r="D179" i="3" s="1"/>
  <c r="D178" i="3" s="1"/>
  <c r="C180" i="3"/>
  <c r="C179" i="3" s="1"/>
  <c r="C178" i="3" s="1"/>
  <c r="L179" i="3"/>
  <c r="K179" i="3"/>
  <c r="D138" i="3"/>
  <c r="E138" i="3"/>
  <c r="F138" i="3"/>
  <c r="C138" i="3"/>
  <c r="D96" i="3"/>
  <c r="E96" i="3"/>
  <c r="F96" i="3"/>
  <c r="C96" i="3"/>
  <c r="E54" i="3"/>
  <c r="C159" i="3" l="1"/>
  <c r="C158" i="3" s="1"/>
  <c r="C157" i="3" s="1"/>
  <c r="F14" i="3"/>
  <c r="D159" i="3"/>
  <c r="D158" i="3" s="1"/>
  <c r="D157" i="3" s="1"/>
  <c r="E14" i="3"/>
  <c r="G19" i="3"/>
  <c r="D14" i="3"/>
  <c r="D13" i="3" s="1"/>
  <c r="G226" i="7"/>
  <c r="E226" i="7"/>
  <c r="I246" i="7"/>
  <c r="I245" i="7"/>
  <c r="E198" i="7"/>
  <c r="F106" i="7"/>
  <c r="F105" i="7" s="1"/>
  <c r="G198" i="7"/>
  <c r="F13" i="3"/>
  <c r="F12" i="3" s="1"/>
  <c r="E13" i="3"/>
  <c r="E12" i="3" s="1"/>
  <c r="C13" i="3"/>
  <c r="C12" i="3" s="1"/>
  <c r="H179" i="3"/>
  <c r="M179" i="3" s="1"/>
  <c r="F178" i="3"/>
  <c r="E7" i="7"/>
  <c r="E9" i="7"/>
  <c r="E14" i="7"/>
  <c r="E13" i="7" s="1"/>
  <c r="E17" i="7" s="1"/>
  <c r="E19" i="7"/>
  <c r="E18" i="7" s="1"/>
  <c r="E21" i="7" s="1"/>
  <c r="E23" i="7"/>
  <c r="E25" i="7"/>
  <c r="E26" i="7"/>
  <c r="E30" i="7"/>
  <c r="E32" i="7"/>
  <c r="E31" i="7" s="1"/>
  <c r="E35" i="7" s="1"/>
  <c r="E37" i="7"/>
  <c r="E36" i="7" s="1"/>
  <c r="E39" i="7" s="1"/>
  <c r="E41" i="7"/>
  <c r="E40" i="7" s="1"/>
  <c r="E43" i="7" s="1"/>
  <c r="E46" i="7"/>
  <c r="E45" i="7" s="1"/>
  <c r="E48" i="7" s="1"/>
  <c r="E61" i="7"/>
  <c r="E60" i="7" s="1"/>
  <c r="E59" i="7" s="1"/>
  <c r="E58" i="7" s="1"/>
  <c r="E136" i="7"/>
  <c r="E135" i="7" s="1"/>
  <c r="E134" i="7" s="1"/>
  <c r="E139" i="7"/>
  <c r="E141" i="7"/>
  <c r="E145" i="7"/>
  <c r="E146" i="7"/>
  <c r="E148" i="7"/>
  <c r="E149" i="7"/>
  <c r="E153" i="7"/>
  <c r="E152" i="7" s="1"/>
  <c r="E155" i="7"/>
  <c r="E157" i="7"/>
  <c r="E156" i="7" s="1"/>
  <c r="E158" i="7"/>
  <c r="E160" i="7"/>
  <c r="E161" i="7"/>
  <c r="E162" i="7"/>
  <c r="E163" i="7"/>
  <c r="E166" i="7"/>
  <c r="E117" i="7" s="1"/>
  <c r="E167" i="7"/>
  <c r="E118" i="7" s="1"/>
  <c r="E168" i="7"/>
  <c r="E169" i="7"/>
  <c r="E170" i="7"/>
  <c r="E121" i="7" s="1"/>
  <c r="E171" i="7"/>
  <c r="E122" i="7" s="1"/>
  <c r="E172" i="7"/>
  <c r="E173" i="7"/>
  <c r="E124" i="7" s="1"/>
  <c r="E174" i="7"/>
  <c r="E125" i="7" s="1"/>
  <c r="E178" i="7"/>
  <c r="E179" i="7"/>
  <c r="E180" i="7"/>
  <c r="E77" i="7" s="1"/>
  <c r="E182" i="7"/>
  <c r="E181" i="7" s="1"/>
  <c r="E184" i="7"/>
  <c r="E185" i="7"/>
  <c r="E82" i="7" s="1"/>
  <c r="E188" i="7"/>
  <c r="E85" i="7" s="1"/>
  <c r="E189" i="7"/>
  <c r="E86" i="7" s="1"/>
  <c r="E190" i="7"/>
  <c r="E87" i="7" s="1"/>
  <c r="E192" i="7"/>
  <c r="E193" i="7"/>
  <c r="E194" i="7"/>
  <c r="E91" i="7" s="1"/>
  <c r="E195" i="7"/>
  <c r="E196" i="7"/>
  <c r="E197" i="7"/>
  <c r="E201" i="7"/>
  <c r="E96" i="7" s="1"/>
  <c r="E202" i="7"/>
  <c r="E203" i="7"/>
  <c r="E98" i="7" s="1"/>
  <c r="E204" i="7"/>
  <c r="E99" i="7" s="1"/>
  <c r="E205" i="7"/>
  <c r="E206" i="7"/>
  <c r="E101" i="7" s="1"/>
  <c r="E207" i="7"/>
  <c r="E102" i="7" s="1"/>
  <c r="E208" i="7"/>
  <c r="E209" i="7"/>
  <c r="E211" i="7"/>
  <c r="E212" i="7"/>
  <c r="E109" i="7" s="1"/>
  <c r="E213" i="7"/>
  <c r="E110" i="7" s="1"/>
  <c r="E214" i="7"/>
  <c r="E111" i="7" s="1"/>
  <c r="E215" i="7"/>
  <c r="E112" i="7" s="1"/>
  <c r="E216" i="7"/>
  <c r="E113" i="7" s="1"/>
  <c r="E219" i="7"/>
  <c r="E218" i="7" s="1"/>
  <c r="E217" i="7" s="1"/>
  <c r="E222" i="7"/>
  <c r="E224" i="7"/>
  <c r="E252" i="7"/>
  <c r="E251" i="7" s="1"/>
  <c r="E254" i="7"/>
  <c r="E253" i="7" s="1"/>
  <c r="E258" i="7"/>
  <c r="E257" i="7" s="1"/>
  <c r="E256" i="7" s="1"/>
  <c r="E255" i="7" s="1"/>
  <c r="E262" i="7"/>
  <c r="E261" i="7" s="1"/>
  <c r="E260" i="7" s="1"/>
  <c r="E259" i="7" s="1"/>
  <c r="E263" i="7"/>
  <c r="E282" i="7"/>
  <c r="E283" i="7"/>
  <c r="E287" i="7"/>
  <c r="E286" i="7" s="1"/>
  <c r="E289" i="7"/>
  <c r="E293" i="7"/>
  <c r="E269" i="7" s="1"/>
  <c r="E268" i="7" s="1"/>
  <c r="E267" i="7" s="1"/>
  <c r="E296" i="7"/>
  <c r="E297" i="7"/>
  <c r="E298" i="7"/>
  <c r="E274" i="7" s="1"/>
  <c r="E299" i="7"/>
  <c r="E302" i="7"/>
  <c r="E301" i="7" s="1"/>
  <c r="E306" i="7"/>
  <c r="E305" i="7" s="1"/>
  <c r="E308" i="7"/>
  <c r="E307" i="7" s="1"/>
  <c r="E312" i="7"/>
  <c r="E313" i="7"/>
  <c r="E314" i="7"/>
  <c r="E324" i="7"/>
  <c r="E323" i="7" s="1"/>
  <c r="E322" i="7" s="1"/>
  <c r="E321" i="7" s="1"/>
  <c r="E333" i="7"/>
  <c r="E332" i="7" s="1"/>
  <c r="E331" i="7" s="1"/>
  <c r="E295" i="7" l="1"/>
  <c r="G14" i="3"/>
  <c r="M14" i="3" s="1"/>
  <c r="E79" i="7"/>
  <c r="E81" i="7"/>
  <c r="E80" i="7" s="1"/>
  <c r="E75" i="7"/>
  <c r="E221" i="7"/>
  <c r="E220" i="7" s="1"/>
  <c r="E97" i="7"/>
  <c r="E6" i="7"/>
  <c r="E12" i="7" s="1"/>
  <c r="E5" i="7" s="1"/>
  <c r="E138" i="7"/>
  <c r="D12" i="3"/>
  <c r="G12" i="3" s="1"/>
  <c r="G13" i="3"/>
  <c r="H178" i="3"/>
  <c r="E183" i="7"/>
  <c r="E147" i="7"/>
  <c r="E103" i="7"/>
  <c r="E272" i="7"/>
  <c r="E281" i="7"/>
  <c r="E280" i="7" s="1"/>
  <c r="E284" i="7" s="1"/>
  <c r="E120" i="7"/>
  <c r="E89" i="7"/>
  <c r="E100" i="7"/>
  <c r="E177" i="7"/>
  <c r="E176" i="7" s="1"/>
  <c r="E94" i="7"/>
  <c r="E78" i="7"/>
  <c r="E22" i="7"/>
  <c r="E311" i="7"/>
  <c r="E310" i="7" s="1"/>
  <c r="E315" i="7" s="1"/>
  <c r="E187" i="7"/>
  <c r="E104" i="7"/>
  <c r="E159" i="7"/>
  <c r="E278" i="7"/>
  <c r="E277" i="7" s="1"/>
  <c r="E250" i="7"/>
  <c r="E210" i="7"/>
  <c r="E191" i="7"/>
  <c r="E93" i="7"/>
  <c r="E275" i="7"/>
  <c r="E273" i="7"/>
  <c r="E304" i="7"/>
  <c r="E309" i="7" s="1"/>
  <c r="E123" i="7"/>
  <c r="E84" i="7"/>
  <c r="E92" i="7"/>
  <c r="E76" i="7"/>
  <c r="E292" i="7"/>
  <c r="E291" i="7" s="1"/>
  <c r="E288" i="7"/>
  <c r="E285" i="7" s="1"/>
  <c r="E290" i="7" s="1"/>
  <c r="E200" i="7"/>
  <c r="E154" i="7"/>
  <c r="E151" i="7" s="1"/>
  <c r="E130" i="7"/>
  <c r="E44" i="7"/>
  <c r="E116" i="7"/>
  <c r="E115" i="7" s="1"/>
  <c r="E114" i="7" s="1"/>
  <c r="E108" i="7"/>
  <c r="E107" i="7" s="1"/>
  <c r="E144" i="7"/>
  <c r="E132" i="7"/>
  <c r="F327" i="7"/>
  <c r="F9" i="7"/>
  <c r="G9" i="7"/>
  <c r="E143" i="7" l="1"/>
  <c r="E137" i="7" s="1"/>
  <c r="E249" i="7"/>
  <c r="E271" i="7"/>
  <c r="E270" i="7" s="1"/>
  <c r="E266" i="7" s="1"/>
  <c r="E186" i="7"/>
  <c r="E175" i="7" s="1"/>
  <c r="E74" i="7"/>
  <c r="E73" i="7" s="1"/>
  <c r="E129" i="7"/>
  <c r="E128" i="7" s="1"/>
  <c r="E119" i="7"/>
  <c r="E95" i="7"/>
  <c r="E294" i="7"/>
  <c r="E303" i="7" s="1"/>
  <c r="E53" i="7"/>
  <c r="F302" i="7"/>
  <c r="F301" i="7" s="1"/>
  <c r="G302" i="7"/>
  <c r="G301" i="7" s="1"/>
  <c r="F306" i="7"/>
  <c r="G306" i="7"/>
  <c r="F308" i="7"/>
  <c r="F307" i="7" s="1"/>
  <c r="G308" i="7"/>
  <c r="G307" i="7" s="1"/>
  <c r="F283" i="7"/>
  <c r="G283" i="7"/>
  <c r="F282" i="7"/>
  <c r="G282" i="7"/>
  <c r="F289" i="7"/>
  <c r="F288" i="7" s="1"/>
  <c r="G289" i="7"/>
  <c r="G288" i="7" s="1"/>
  <c r="G203" i="3"/>
  <c r="D62" i="3"/>
  <c r="E62" i="3"/>
  <c r="F62" i="3"/>
  <c r="C62" i="3"/>
  <c r="F33" i="3"/>
  <c r="E33" i="3"/>
  <c r="D33" i="3"/>
  <c r="C33" i="3"/>
  <c r="F31" i="3"/>
  <c r="F30" i="3" s="1"/>
  <c r="F29" i="3" s="1"/>
  <c r="E31" i="3"/>
  <c r="D31" i="3"/>
  <c r="C31" i="3"/>
  <c r="F56" i="3"/>
  <c r="E56" i="3"/>
  <c r="D56" i="3"/>
  <c r="C56" i="3"/>
  <c r="F48" i="3"/>
  <c r="F47" i="3" s="1"/>
  <c r="F46" i="3" s="1"/>
  <c r="E48" i="3"/>
  <c r="E47" i="3" s="1"/>
  <c r="E46" i="3" s="1"/>
  <c r="D48" i="3"/>
  <c r="D47" i="3" s="1"/>
  <c r="D46" i="3" s="1"/>
  <c r="C48" i="3"/>
  <c r="C47" i="3" s="1"/>
  <c r="C46" i="3" s="1"/>
  <c r="C30" i="3" l="1"/>
  <c r="C29" i="3" s="1"/>
  <c r="D30" i="3"/>
  <c r="D29" i="3" s="1"/>
  <c r="E30" i="3"/>
  <c r="E29" i="3" s="1"/>
  <c r="F278" i="7"/>
  <c r="F277" i="7" s="1"/>
  <c r="G278" i="7"/>
  <c r="G277" i="7" s="1"/>
  <c r="F281" i="7"/>
  <c r="G281" i="7"/>
  <c r="G280" i="7" s="1"/>
  <c r="H29" i="3"/>
  <c r="H47" i="3"/>
  <c r="H46" i="3"/>
  <c r="D102" i="3"/>
  <c r="E102" i="3"/>
  <c r="F102" i="3"/>
  <c r="C102" i="3"/>
  <c r="G23" i="1"/>
  <c r="D202" i="3"/>
  <c r="D196" i="3"/>
  <c r="D195" i="3" s="1"/>
  <c r="D191" i="3"/>
  <c r="D190" i="3" s="1"/>
  <c r="D184" i="3"/>
  <c r="D183" i="3" s="1"/>
  <c r="D175" i="3"/>
  <c r="D171" i="3"/>
  <c r="D166" i="3" s="1"/>
  <c r="D155" i="3"/>
  <c r="D153" i="3"/>
  <c r="D148" i="3"/>
  <c r="D147" i="3" s="1"/>
  <c r="D140" i="3"/>
  <c r="D128" i="3"/>
  <c r="D121" i="3"/>
  <c r="D117" i="3"/>
  <c r="D113" i="3"/>
  <c r="D111" i="3"/>
  <c r="D107" i="3"/>
  <c r="D93" i="3"/>
  <c r="D92" i="3" s="1"/>
  <c r="D88" i="3"/>
  <c r="D85" i="3"/>
  <c r="D81" i="3"/>
  <c r="D77" i="3"/>
  <c r="D75" i="3"/>
  <c r="D72" i="3"/>
  <c r="D70" i="3"/>
  <c r="D68" i="3"/>
  <c r="D61" i="3"/>
  <c r="D54" i="3"/>
  <c r="D53" i="3" s="1"/>
  <c r="D43" i="3"/>
  <c r="D40" i="3"/>
  <c r="D27" i="3"/>
  <c r="D25" i="3"/>
  <c r="C202" i="3"/>
  <c r="C201" i="3" s="1"/>
  <c r="C200" i="3" s="1"/>
  <c r="C199" i="3" s="1"/>
  <c r="C196" i="3"/>
  <c r="C195" i="3" s="1"/>
  <c r="C194" i="3" s="1"/>
  <c r="C193" i="3" s="1"/>
  <c r="C191" i="3"/>
  <c r="C190" i="3" s="1"/>
  <c r="C189" i="3" s="1"/>
  <c r="C188" i="3" s="1"/>
  <c r="C184" i="3"/>
  <c r="C183" i="3" s="1"/>
  <c r="C182" i="3" s="1"/>
  <c r="C177" i="3" s="1"/>
  <c r="C175" i="3"/>
  <c r="C174" i="3" s="1"/>
  <c r="C173" i="3" s="1"/>
  <c r="C171" i="3"/>
  <c r="C166" i="3" s="1"/>
  <c r="C155" i="3"/>
  <c r="C153" i="3"/>
  <c r="C148" i="3"/>
  <c r="C147" i="3" s="1"/>
  <c r="C140" i="3"/>
  <c r="C128" i="3"/>
  <c r="C121" i="3"/>
  <c r="C117" i="3"/>
  <c r="C113" i="3"/>
  <c r="C111" i="3"/>
  <c r="C107" i="3"/>
  <c r="C93" i="3"/>
  <c r="C92" i="3" s="1"/>
  <c r="C88" i="3"/>
  <c r="C85" i="3"/>
  <c r="C81" i="3"/>
  <c r="C80" i="3" s="1"/>
  <c r="C77" i="3"/>
  <c r="C75" i="3"/>
  <c r="C72" i="3"/>
  <c r="C70" i="3"/>
  <c r="C68" i="3"/>
  <c r="C61" i="3"/>
  <c r="C60" i="3" s="1"/>
  <c r="C54" i="3"/>
  <c r="C53" i="3" s="1"/>
  <c r="C43" i="3"/>
  <c r="C40" i="3"/>
  <c r="C27" i="3"/>
  <c r="C25" i="3"/>
  <c r="H30" i="3" l="1"/>
  <c r="D116" i="3"/>
  <c r="C116" i="3"/>
  <c r="G53" i="3"/>
  <c r="D80" i="3"/>
  <c r="E165" i="7"/>
  <c r="D95" i="3"/>
  <c r="D91" i="3" s="1"/>
  <c r="G147" i="3"/>
  <c r="D174" i="3"/>
  <c r="G174" i="3" s="1"/>
  <c r="E244" i="7"/>
  <c r="E90" i="7" s="1"/>
  <c r="C24" i="3"/>
  <c r="C22" i="3" s="1"/>
  <c r="C11" i="3" s="1"/>
  <c r="C84" i="3"/>
  <c r="D189" i="3"/>
  <c r="G190" i="3"/>
  <c r="D201" i="3"/>
  <c r="G202" i="3"/>
  <c r="D194" i="3"/>
  <c r="G195" i="3"/>
  <c r="D182" i="3"/>
  <c r="D177" i="3" s="1"/>
  <c r="G183" i="3"/>
  <c r="D173" i="3"/>
  <c r="G173" i="3" s="1"/>
  <c r="C95" i="3"/>
  <c r="C91" i="3" s="1"/>
  <c r="G92" i="3"/>
  <c r="G61" i="3"/>
  <c r="D39" i="3"/>
  <c r="D38" i="3" s="1"/>
  <c r="D37" i="3" s="1"/>
  <c r="F280" i="7"/>
  <c r="F284" i="7" s="1"/>
  <c r="H280" i="7"/>
  <c r="G284" i="7"/>
  <c r="D60" i="3"/>
  <c r="G60" i="3" s="1"/>
  <c r="D74" i="3"/>
  <c r="D24" i="3"/>
  <c r="D23" i="3" s="1"/>
  <c r="C106" i="3"/>
  <c r="C152" i="3"/>
  <c r="C151" i="3" s="1"/>
  <c r="C150" i="3" s="1"/>
  <c r="C39" i="3"/>
  <c r="C38" i="3" s="1"/>
  <c r="C37" i="3" s="1"/>
  <c r="C36" i="3" s="1"/>
  <c r="C67" i="3"/>
  <c r="D84" i="3"/>
  <c r="D67" i="3"/>
  <c r="D106" i="3"/>
  <c r="D152" i="3"/>
  <c r="C52" i="3"/>
  <c r="C51" i="3" s="1"/>
  <c r="C50" i="3" s="1"/>
  <c r="C74" i="3"/>
  <c r="D52" i="3"/>
  <c r="F93" i="3"/>
  <c r="F92" i="3" s="1"/>
  <c r="G314" i="7"/>
  <c r="F314" i="7"/>
  <c r="G313" i="7"/>
  <c r="F313" i="7"/>
  <c r="E171" i="3"/>
  <c r="F175" i="3"/>
  <c r="F174" i="3" s="1"/>
  <c r="E175" i="3"/>
  <c r="E174" i="3" s="1"/>
  <c r="L174" i="3"/>
  <c r="K174" i="3"/>
  <c r="L166" i="3"/>
  <c r="K166" i="3"/>
  <c r="F171" i="3"/>
  <c r="F166" i="3" s="1"/>
  <c r="F158" i="3" s="1"/>
  <c r="F157" i="3" s="1"/>
  <c r="G84" i="3" l="1"/>
  <c r="C23" i="3"/>
  <c r="G95" i="3"/>
  <c r="E243" i="7"/>
  <c r="E242" i="7" s="1"/>
  <c r="E241" i="7" s="1"/>
  <c r="E88" i="7"/>
  <c r="D188" i="3"/>
  <c r="G188" i="3" s="1"/>
  <c r="G189" i="3"/>
  <c r="G80" i="3"/>
  <c r="E164" i="7"/>
  <c r="E150" i="7" s="1"/>
  <c r="F173" i="3"/>
  <c r="C105" i="3"/>
  <c r="C104" i="3" s="1"/>
  <c r="D200" i="3"/>
  <c r="G201" i="3"/>
  <c r="D193" i="3"/>
  <c r="G193" i="3" s="1"/>
  <c r="G194" i="3"/>
  <c r="G177" i="3"/>
  <c r="G182" i="3"/>
  <c r="D151" i="3"/>
  <c r="G152" i="3"/>
  <c r="G116" i="3"/>
  <c r="D105" i="3"/>
  <c r="G106" i="3"/>
  <c r="G91" i="3"/>
  <c r="C66" i="3"/>
  <c r="C65" i="3" s="1"/>
  <c r="G74" i="3"/>
  <c r="G67" i="3"/>
  <c r="D51" i="3"/>
  <c r="G52" i="3"/>
  <c r="G39" i="3"/>
  <c r="D36" i="3"/>
  <c r="G36" i="3" s="1"/>
  <c r="G37" i="3"/>
  <c r="G38" i="3"/>
  <c r="D22" i="3"/>
  <c r="G22" i="3" s="1"/>
  <c r="H284" i="7"/>
  <c r="D66" i="3"/>
  <c r="C35" i="3"/>
  <c r="F244" i="7"/>
  <c r="F243" i="7" s="1"/>
  <c r="F242" i="7" s="1"/>
  <c r="F241" i="7" s="1"/>
  <c r="C10" i="3"/>
  <c r="G244" i="7"/>
  <c r="G243" i="7" s="1"/>
  <c r="G242" i="7" s="1"/>
  <c r="G241" i="7" s="1"/>
  <c r="E166" i="3"/>
  <c r="E173" i="3"/>
  <c r="F61" i="3"/>
  <c r="F60" i="3" s="1"/>
  <c r="E61" i="3"/>
  <c r="E60" i="3" s="1"/>
  <c r="F184" i="3"/>
  <c r="E184" i="3"/>
  <c r="F95" i="3"/>
  <c r="F91" i="3" s="1"/>
  <c r="E95" i="3"/>
  <c r="E127" i="7" l="1"/>
  <c r="E316" i="7" s="1"/>
  <c r="E83" i="7"/>
  <c r="E72" i="7" s="1"/>
  <c r="C59" i="3"/>
  <c r="C58" i="3" s="1"/>
  <c r="C9" i="3" s="1"/>
  <c r="C8" i="3" s="1"/>
  <c r="C7" i="3" s="1"/>
  <c r="C6" i="3" s="1"/>
  <c r="G66" i="3"/>
  <c r="D199" i="3"/>
  <c r="G199" i="3" s="1"/>
  <c r="G200" i="3"/>
  <c r="D150" i="3"/>
  <c r="G150" i="3" s="1"/>
  <c r="G151" i="3"/>
  <c r="D104" i="3"/>
  <c r="G104" i="3" s="1"/>
  <c r="G105" i="3"/>
  <c r="D50" i="3"/>
  <c r="G50" i="3" s="1"/>
  <c r="G51" i="3"/>
  <c r="D65" i="3"/>
  <c r="M166" i="3"/>
  <c r="H242" i="7" l="1"/>
  <c r="D35" i="3"/>
  <c r="G35" i="3" s="1"/>
  <c r="D59" i="3"/>
  <c r="G59" i="3" s="1"/>
  <c r="G65" i="3"/>
  <c r="D11" i="3"/>
  <c r="D10" i="3" s="1"/>
  <c r="F61" i="7"/>
  <c r="F324" i="7"/>
  <c r="G251" i="10"/>
  <c r="H251" i="10"/>
  <c r="F271" i="10"/>
  <c r="G247" i="10"/>
  <c r="H247" i="10"/>
  <c r="F49" i="7"/>
  <c r="F50" i="7" s="1"/>
  <c r="G52" i="7"/>
  <c r="F51" i="7"/>
  <c r="F52" i="7" s="1"/>
  <c r="G50" i="7"/>
  <c r="G264" i="7"/>
  <c r="G263" i="7" s="1"/>
  <c r="F264" i="7"/>
  <c r="F263" i="7" s="1"/>
  <c r="G312" i="7"/>
  <c r="F312" i="7"/>
  <c r="F293" i="7"/>
  <c r="F292" i="7" s="1"/>
  <c r="F291" i="7" s="1"/>
  <c r="G293" i="7"/>
  <c r="G296" i="7"/>
  <c r="G297" i="7"/>
  <c r="G298" i="7"/>
  <c r="G274" i="7" s="1"/>
  <c r="G299" i="7"/>
  <c r="F297" i="7"/>
  <c r="F273" i="7" s="1"/>
  <c r="F298" i="7"/>
  <c r="F274" i="7" s="1"/>
  <c r="F299" i="7"/>
  <c r="F296" i="7"/>
  <c r="F295" i="7" s="1"/>
  <c r="G287" i="7"/>
  <c r="F287" i="7"/>
  <c r="G254" i="7"/>
  <c r="G253" i="7" s="1"/>
  <c r="F254" i="7"/>
  <c r="F253" i="7" s="1"/>
  <c r="G252" i="7"/>
  <c r="F252" i="7"/>
  <c r="F251" i="7" s="1"/>
  <c r="G295" i="7" l="1"/>
  <c r="G272" i="7"/>
  <c r="G294" i="7"/>
  <c r="G303" i="7" s="1"/>
  <c r="D58" i="3"/>
  <c r="G58" i="3" s="1"/>
  <c r="F272" i="7"/>
  <c r="G11" i="3"/>
  <c r="G275" i="7"/>
  <c r="F275" i="7"/>
  <c r="H9" i="1"/>
  <c r="G311" i="7"/>
  <c r="G310" i="7" s="1"/>
  <c r="G273" i="7"/>
  <c r="F311" i="7"/>
  <c r="F310" i="7" s="1"/>
  <c r="F286" i="7"/>
  <c r="G286" i="7"/>
  <c r="H241" i="7"/>
  <c r="F269" i="7"/>
  <c r="F268" i="7" s="1"/>
  <c r="F267" i="7" s="1"/>
  <c r="G269" i="7"/>
  <c r="G292" i="7"/>
  <c r="G291" i="7" s="1"/>
  <c r="G251" i="7"/>
  <c r="F250" i="7"/>
  <c r="F14" i="7"/>
  <c r="F13" i="7" s="1"/>
  <c r="F17" i="7" s="1"/>
  <c r="G46" i="7"/>
  <c r="F46" i="7"/>
  <c r="F45" i="7" s="1"/>
  <c r="F48" i="7" s="1"/>
  <c r="I6" i="1" s="1"/>
  <c r="F26" i="7"/>
  <c r="F30" i="7" s="1"/>
  <c r="E261" i="10" s="1"/>
  <c r="G41" i="7"/>
  <c r="G40" i="7" s="1"/>
  <c r="G43" i="7" s="1"/>
  <c r="F41" i="7"/>
  <c r="F40" i="7" s="1"/>
  <c r="F43" i="7" s="1"/>
  <c r="F37" i="7"/>
  <c r="F36" i="7" s="1"/>
  <c r="F39" i="7" s="1"/>
  <c r="E253" i="10" s="1"/>
  <c r="G37" i="7"/>
  <c r="G36" i="7" s="1"/>
  <c r="G39" i="7" s="1"/>
  <c r="F253" i="10" s="1"/>
  <c r="G32" i="7"/>
  <c r="G31" i="7" s="1"/>
  <c r="G35" i="7" s="1"/>
  <c r="F245" i="10" s="1"/>
  <c r="G19" i="7"/>
  <c r="G18" i="7" s="1"/>
  <c r="G21" i="7" s="1"/>
  <c r="F19" i="7"/>
  <c r="F18" i="7" s="1"/>
  <c r="F21" i="7" s="1"/>
  <c r="F32" i="7"/>
  <c r="F31" i="7" s="1"/>
  <c r="F35" i="7" s="1"/>
  <c r="E245" i="10" s="1"/>
  <c r="G14" i="7"/>
  <c r="F23" i="7"/>
  <c r="F22" i="7" s="1"/>
  <c r="G23" i="7"/>
  <c r="G22" i="7" s="1"/>
  <c r="G26" i="7"/>
  <c r="G30" i="7" s="1"/>
  <c r="F261" i="10" s="1"/>
  <c r="F7" i="7"/>
  <c r="G7" i="7"/>
  <c r="G271" i="7" l="1"/>
  <c r="F249" i="7"/>
  <c r="F271" i="7"/>
  <c r="G10" i="3"/>
  <c r="D9" i="3"/>
  <c r="F294" i="7"/>
  <c r="F303" i="7" s="1"/>
  <c r="H6" i="1"/>
  <c r="G285" i="7"/>
  <c r="G290" i="7" s="1"/>
  <c r="F285" i="7"/>
  <c r="F290" i="7" s="1"/>
  <c r="G270" i="7"/>
  <c r="F6" i="7"/>
  <c r="G6" i="7"/>
  <c r="G268" i="7"/>
  <c r="G267" i="7" s="1"/>
  <c r="E265" i="10"/>
  <c r="F44" i="7"/>
  <c r="G250" i="7"/>
  <c r="F25" i="7"/>
  <c r="E249" i="10" s="1"/>
  <c r="G45" i="7"/>
  <c r="I45" i="7" s="1"/>
  <c r="G25" i="7"/>
  <c r="I40" i="7"/>
  <c r="G13" i="7"/>
  <c r="G17" i="7" s="1"/>
  <c r="F249" i="10" s="1"/>
  <c r="H36" i="7"/>
  <c r="H8" i="1"/>
  <c r="F262" i="7"/>
  <c r="F261" i="7" s="1"/>
  <c r="F260" i="7" s="1"/>
  <c r="F259" i="7" s="1"/>
  <c r="G262" i="7"/>
  <c r="F258" i="7"/>
  <c r="F257" i="7" s="1"/>
  <c r="F256" i="7" s="1"/>
  <c r="F255" i="7" s="1"/>
  <c r="G258" i="7"/>
  <c r="G257" i="7" s="1"/>
  <c r="G256" i="7" s="1"/>
  <c r="G255" i="7" s="1"/>
  <c r="F224" i="7"/>
  <c r="F222" i="7"/>
  <c r="G224" i="7"/>
  <c r="F219" i="7"/>
  <c r="G219" i="7"/>
  <c r="F211" i="7"/>
  <c r="F108" i="7" s="1"/>
  <c r="F212" i="7"/>
  <c r="F109" i="7" s="1"/>
  <c r="F213" i="7"/>
  <c r="F110" i="7" s="1"/>
  <c r="F214" i="7"/>
  <c r="F111" i="7" s="1"/>
  <c r="F215" i="7"/>
  <c r="F112" i="7" s="1"/>
  <c r="F216" i="7"/>
  <c r="F113" i="7" s="1"/>
  <c r="G212" i="7"/>
  <c r="G109" i="7" s="1"/>
  <c r="G213" i="7"/>
  <c r="G214" i="7"/>
  <c r="G215" i="7"/>
  <c r="G112" i="7" s="1"/>
  <c r="G216" i="7"/>
  <c r="G211" i="7"/>
  <c r="F201" i="7"/>
  <c r="F96" i="7" s="1"/>
  <c r="F202" i="7"/>
  <c r="F203" i="7"/>
  <c r="F98" i="7" s="1"/>
  <c r="F204" i="7"/>
  <c r="F99" i="7" s="1"/>
  <c r="F205" i="7"/>
  <c r="F206" i="7"/>
  <c r="F101" i="7" s="1"/>
  <c r="F207" i="7"/>
  <c r="F102" i="7" s="1"/>
  <c r="F208" i="7"/>
  <c r="F209" i="7"/>
  <c r="G202" i="7"/>
  <c r="G203" i="7"/>
  <c r="G98" i="7" s="1"/>
  <c r="G204" i="7"/>
  <c r="G205" i="7"/>
  <c r="G206" i="7"/>
  <c r="G101" i="7" s="1"/>
  <c r="G207" i="7"/>
  <c r="G102" i="7" s="1"/>
  <c r="G208" i="7"/>
  <c r="G209" i="7"/>
  <c r="G201" i="7"/>
  <c r="G96" i="7" s="1"/>
  <c r="F192" i="7"/>
  <c r="F193" i="7"/>
  <c r="F90" i="7" s="1"/>
  <c r="F194" i="7"/>
  <c r="F91" i="7" s="1"/>
  <c r="F195" i="7"/>
  <c r="F92" i="7" s="1"/>
  <c r="F196" i="7"/>
  <c r="F197" i="7"/>
  <c r="G193" i="7"/>
  <c r="G90" i="7" s="1"/>
  <c r="G194" i="7"/>
  <c r="G91" i="7" s="1"/>
  <c r="G195" i="7"/>
  <c r="G196" i="7"/>
  <c r="G197" i="7"/>
  <c r="G192" i="7"/>
  <c r="F188" i="7"/>
  <c r="F85" i="7" s="1"/>
  <c r="F189" i="7"/>
  <c r="F86" i="7" s="1"/>
  <c r="F190" i="7"/>
  <c r="F87" i="7" s="1"/>
  <c r="G189" i="7"/>
  <c r="G86" i="7" s="1"/>
  <c r="G190" i="7"/>
  <c r="G87" i="7" s="1"/>
  <c r="G188" i="7"/>
  <c r="G85" i="7" s="1"/>
  <c r="F178" i="7"/>
  <c r="F179" i="7"/>
  <c r="F76" i="7" s="1"/>
  <c r="F180" i="7"/>
  <c r="F77" i="7" s="1"/>
  <c r="G179" i="7"/>
  <c r="G76" i="7" s="1"/>
  <c r="G180" i="7"/>
  <c r="G77" i="7" s="1"/>
  <c r="G178" i="7"/>
  <c r="F184" i="7"/>
  <c r="F185" i="7"/>
  <c r="F82" i="7" s="1"/>
  <c r="G185" i="7"/>
  <c r="F182" i="7"/>
  <c r="F181" i="7" s="1"/>
  <c r="G182" i="7"/>
  <c r="G184" i="7"/>
  <c r="F157" i="7"/>
  <c r="G157" i="7"/>
  <c r="F153" i="7"/>
  <c r="G153" i="7"/>
  <c r="F173" i="7"/>
  <c r="F124" i="7" s="1"/>
  <c r="F174" i="7"/>
  <c r="F125" i="7" s="1"/>
  <c r="G174" i="7"/>
  <c r="G173" i="7"/>
  <c r="G124" i="7" s="1"/>
  <c r="F170" i="7"/>
  <c r="F121" i="7" s="1"/>
  <c r="F171" i="7"/>
  <c r="F122" i="7" s="1"/>
  <c r="G171" i="7"/>
  <c r="G122" i="7" s="1"/>
  <c r="G170" i="7"/>
  <c r="G121" i="7" s="1"/>
  <c r="F160" i="7"/>
  <c r="F159" i="7" s="1"/>
  <c r="F162" i="7"/>
  <c r="F163" i="7"/>
  <c r="F167" i="7"/>
  <c r="F118" i="7" s="1"/>
  <c r="F166" i="7"/>
  <c r="F117" i="7" s="1"/>
  <c r="G167" i="7"/>
  <c r="G118" i="7" s="1"/>
  <c r="G166" i="7"/>
  <c r="G117" i="7" s="1"/>
  <c r="G163" i="7"/>
  <c r="G162" i="7"/>
  <c r="G160" i="7"/>
  <c r="G159" i="7" s="1"/>
  <c r="F155" i="7"/>
  <c r="G155" i="7"/>
  <c r="F149" i="7"/>
  <c r="G149" i="7"/>
  <c r="F148" i="7"/>
  <c r="G148" i="7"/>
  <c r="F136" i="7"/>
  <c r="G136" i="7"/>
  <c r="F139" i="7"/>
  <c r="F145" i="7"/>
  <c r="G145" i="7"/>
  <c r="F146" i="7"/>
  <c r="G146" i="7"/>
  <c r="G132" i="7"/>
  <c r="G130" i="7"/>
  <c r="F40" i="3"/>
  <c r="F196" i="3"/>
  <c r="F195" i="3" s="1"/>
  <c r="F191" i="3"/>
  <c r="F190" i="3" s="1"/>
  <c r="F202" i="3"/>
  <c r="F27" i="3"/>
  <c r="F155" i="3"/>
  <c r="F107" i="3"/>
  <c r="F111" i="3"/>
  <c r="F113" i="3"/>
  <c r="F117" i="3"/>
  <c r="F121" i="3"/>
  <c r="F128" i="3"/>
  <c r="F140" i="3"/>
  <c r="F148" i="3"/>
  <c r="F81" i="3"/>
  <c r="F80" i="3" s="1"/>
  <c r="F88" i="3"/>
  <c r="F85" i="3"/>
  <c r="F77" i="3"/>
  <c r="F75" i="3"/>
  <c r="F72" i="3"/>
  <c r="E202" i="3"/>
  <c r="E201" i="3" s="1"/>
  <c r="L201" i="3"/>
  <c r="K201" i="3"/>
  <c r="E77" i="3"/>
  <c r="E196" i="3"/>
  <c r="E195" i="3" s="1"/>
  <c r="L195" i="3"/>
  <c r="K195" i="3"/>
  <c r="E191" i="3"/>
  <c r="E190" i="3" s="1"/>
  <c r="E189" i="3" s="1"/>
  <c r="E188" i="3" s="1"/>
  <c r="E183" i="3"/>
  <c r="E182" i="3" s="1"/>
  <c r="E177" i="3" s="1"/>
  <c r="F153" i="3"/>
  <c r="E155" i="3"/>
  <c r="E153" i="3"/>
  <c r="E75" i="3"/>
  <c r="G79" i="7" l="1"/>
  <c r="G81" i="7"/>
  <c r="F156" i="7"/>
  <c r="F81" i="7"/>
  <c r="F80" i="7" s="1"/>
  <c r="G75" i="7"/>
  <c r="F154" i="7"/>
  <c r="F79" i="7"/>
  <c r="F78" i="7" s="1"/>
  <c r="F152" i="7"/>
  <c r="F75" i="7"/>
  <c r="F221" i="7"/>
  <c r="F97" i="7"/>
  <c r="G97" i="7"/>
  <c r="E257" i="10"/>
  <c r="G249" i="7"/>
  <c r="F257" i="10" s="1"/>
  <c r="H195" i="3"/>
  <c r="M195" i="3" s="1"/>
  <c r="F116" i="3"/>
  <c r="H190" i="3"/>
  <c r="F201" i="3"/>
  <c r="F200" i="3" s="1"/>
  <c r="D8" i="3"/>
  <c r="G9" i="3"/>
  <c r="F270" i="7"/>
  <c r="F266" i="7" s="1"/>
  <c r="I9" i="1" s="1"/>
  <c r="G191" i="7"/>
  <c r="F191" i="7"/>
  <c r="F104" i="7"/>
  <c r="E200" i="3"/>
  <c r="E199" i="3" s="1"/>
  <c r="G169" i="7"/>
  <c r="G172" i="7"/>
  <c r="E74" i="3"/>
  <c r="F194" i="3"/>
  <c r="F103" i="7"/>
  <c r="G111" i="7"/>
  <c r="G108" i="7"/>
  <c r="G110" i="7"/>
  <c r="G100" i="7"/>
  <c r="G113" i="7"/>
  <c r="G125" i="7"/>
  <c r="F107" i="7"/>
  <c r="G103" i="7"/>
  <c r="G99" i="7"/>
  <c r="F135" i="7"/>
  <c r="F134" i="7" s="1"/>
  <c r="F100" i="7"/>
  <c r="G104" i="7"/>
  <c r="G218" i="7"/>
  <c r="G217" i="7" s="1"/>
  <c r="H217" i="7" s="1"/>
  <c r="G116" i="7"/>
  <c r="F120" i="7"/>
  <c r="F123" i="7"/>
  <c r="F218" i="7"/>
  <c r="F217" i="7" s="1"/>
  <c r="F116" i="7"/>
  <c r="F115" i="7" s="1"/>
  <c r="F114" i="7" s="1"/>
  <c r="G120" i="7"/>
  <c r="F94" i="7"/>
  <c r="G94" i="7"/>
  <c r="G139" i="7"/>
  <c r="G154" i="7"/>
  <c r="G78" i="7"/>
  <c r="G82" i="7"/>
  <c r="G266" i="7"/>
  <c r="J9" i="1" s="1"/>
  <c r="H17" i="7"/>
  <c r="I13" i="7"/>
  <c r="I17" i="7"/>
  <c r="I267" i="7"/>
  <c r="H270" i="7"/>
  <c r="F141" i="7"/>
  <c r="F138" i="7" s="1"/>
  <c r="E266" i="10"/>
  <c r="F132" i="7"/>
  <c r="F130" i="7"/>
  <c r="G48" i="7"/>
  <c r="G44" i="7"/>
  <c r="H13" i="7"/>
  <c r="I36" i="7"/>
  <c r="F93" i="7"/>
  <c r="G92" i="7"/>
  <c r="F89" i="7"/>
  <c r="G89" i="7"/>
  <c r="G93" i="7"/>
  <c r="F84" i="7"/>
  <c r="G261" i="7"/>
  <c r="G260" i="7" s="1"/>
  <c r="H260" i="7" s="1"/>
  <c r="F220" i="7"/>
  <c r="F210" i="7"/>
  <c r="G210" i="7"/>
  <c r="G222" i="7"/>
  <c r="G221" i="7" s="1"/>
  <c r="G200" i="7"/>
  <c r="F200" i="7"/>
  <c r="F183" i="7"/>
  <c r="F187" i="7"/>
  <c r="G187" i="7"/>
  <c r="G183" i="7"/>
  <c r="G177" i="7"/>
  <c r="F177" i="7"/>
  <c r="F151" i="7"/>
  <c r="F147" i="7"/>
  <c r="G181" i="7"/>
  <c r="G152" i="7"/>
  <c r="G147" i="7"/>
  <c r="G156" i="7"/>
  <c r="F144" i="7"/>
  <c r="G144" i="7"/>
  <c r="G135" i="7"/>
  <c r="G134" i="7" s="1"/>
  <c r="G129" i="7"/>
  <c r="G141" i="7"/>
  <c r="F189" i="3"/>
  <c r="H189" i="3" s="1"/>
  <c r="F106" i="3"/>
  <c r="F84" i="3"/>
  <c r="F74" i="3"/>
  <c r="G158" i="7" s="1"/>
  <c r="E194" i="3"/>
  <c r="E193" i="3" s="1"/>
  <c r="E152" i="3"/>
  <c r="E151" i="3" s="1"/>
  <c r="E140" i="3"/>
  <c r="E128" i="3"/>
  <c r="E121" i="3"/>
  <c r="E117" i="3"/>
  <c r="E113" i="3"/>
  <c r="E107" i="3"/>
  <c r="E111" i="3"/>
  <c r="E88" i="3"/>
  <c r="F172" i="7" s="1"/>
  <c r="E93" i="3"/>
  <c r="E92" i="3" s="1"/>
  <c r="E91" i="3" s="1"/>
  <c r="E85" i="3"/>
  <c r="E81" i="3"/>
  <c r="E80" i="3" s="1"/>
  <c r="H80" i="3" s="1"/>
  <c r="E70" i="3"/>
  <c r="E72" i="3"/>
  <c r="F68" i="3"/>
  <c r="E68" i="3"/>
  <c r="L67" i="3"/>
  <c r="K67" i="3"/>
  <c r="E148" i="3"/>
  <c r="F147" i="3"/>
  <c r="G186" i="7" l="1"/>
  <c r="F186" i="7"/>
  <c r="E116" i="3"/>
  <c r="H194" i="3"/>
  <c r="M201" i="3"/>
  <c r="I270" i="7"/>
  <c r="D7" i="3"/>
  <c r="G8" i="3"/>
  <c r="G168" i="7"/>
  <c r="F265" i="10"/>
  <c r="J6" i="1"/>
  <c r="E67" i="3"/>
  <c r="E84" i="3"/>
  <c r="F168" i="7" s="1"/>
  <c r="F169" i="7"/>
  <c r="G84" i="7"/>
  <c r="F74" i="7"/>
  <c r="F73" i="7" s="1"/>
  <c r="F193" i="3"/>
  <c r="H193" i="3" s="1"/>
  <c r="E147" i="3"/>
  <c r="H147" i="3" s="1"/>
  <c r="G123" i="7"/>
  <c r="F119" i="7"/>
  <c r="F95" i="7"/>
  <c r="I217" i="7"/>
  <c r="G95" i="7"/>
  <c r="G107" i="7"/>
  <c r="G115" i="7"/>
  <c r="F129" i="7"/>
  <c r="F128" i="7" s="1"/>
  <c r="F88" i="7"/>
  <c r="I48" i="7"/>
  <c r="I43" i="7"/>
  <c r="I39" i="7"/>
  <c r="H39" i="7"/>
  <c r="G74" i="7"/>
  <c r="G88" i="7"/>
  <c r="G80" i="7"/>
  <c r="I260" i="7"/>
  <c r="G259" i="7"/>
  <c r="I255" i="7"/>
  <c r="I256" i="7"/>
  <c r="F176" i="7"/>
  <c r="G176" i="7"/>
  <c r="G151" i="7"/>
  <c r="F143" i="7"/>
  <c r="F137" i="7" s="1"/>
  <c r="G143" i="7"/>
  <c r="G128" i="7"/>
  <c r="G138" i="7"/>
  <c r="F188" i="3"/>
  <c r="H188" i="3" s="1"/>
  <c r="E106" i="3"/>
  <c r="F54" i="3"/>
  <c r="E53" i="3"/>
  <c r="E52" i="3" s="1"/>
  <c r="F43" i="3"/>
  <c r="E43" i="3"/>
  <c r="E40" i="3"/>
  <c r="E27" i="3"/>
  <c r="F25" i="3"/>
  <c r="E25" i="3"/>
  <c r="L24" i="3"/>
  <c r="K24" i="3"/>
  <c r="F83" i="7" l="1"/>
  <c r="G83" i="7"/>
  <c r="H83" i="7" s="1"/>
  <c r="E246" i="10"/>
  <c r="E247" i="10" s="1"/>
  <c r="D6" i="3"/>
  <c r="G6" i="3" s="1"/>
  <c r="G7" i="3"/>
  <c r="I168" i="7"/>
  <c r="H84" i="3"/>
  <c r="F72" i="7"/>
  <c r="I8" i="1" s="1"/>
  <c r="G114" i="7"/>
  <c r="H114" i="7" s="1"/>
  <c r="F53" i="3"/>
  <c r="F52" i="3" s="1"/>
  <c r="H116" i="3"/>
  <c r="E105" i="3"/>
  <c r="H106" i="3"/>
  <c r="H91" i="3"/>
  <c r="H95" i="3"/>
  <c r="G119" i="7"/>
  <c r="G73" i="7"/>
  <c r="I73" i="7" s="1"/>
  <c r="G220" i="7"/>
  <c r="I259" i="7"/>
  <c r="F266" i="10"/>
  <c r="F267" i="10" s="1"/>
  <c r="G66" i="7" s="1"/>
  <c r="H259" i="7"/>
  <c r="G175" i="7"/>
  <c r="F175" i="7"/>
  <c r="E254" i="10" s="1"/>
  <c r="I186" i="7"/>
  <c r="H186" i="7"/>
  <c r="H176" i="7"/>
  <c r="I176" i="7"/>
  <c r="G137" i="7"/>
  <c r="F246" i="10" s="1"/>
  <c r="H138" i="7"/>
  <c r="H143" i="7"/>
  <c r="E39" i="3"/>
  <c r="F105" i="3"/>
  <c r="F39" i="3"/>
  <c r="F38" i="3" s="1"/>
  <c r="E24" i="3"/>
  <c r="I30" i="7"/>
  <c r="F323" i="7"/>
  <c r="F60" i="7"/>
  <c r="E22" i="3" l="1"/>
  <c r="F37" i="3"/>
  <c r="F36" i="3" s="1"/>
  <c r="I114" i="7"/>
  <c r="F254" i="10"/>
  <c r="F255" i="10" s="1"/>
  <c r="G327" i="7" s="1"/>
  <c r="F59" i="7"/>
  <c r="F58" i="7" s="1"/>
  <c r="F333" i="7"/>
  <c r="F332" i="7" s="1"/>
  <c r="F331" i="7" s="1"/>
  <c r="F305" i="7" s="1"/>
  <c r="F304" i="7" s="1"/>
  <c r="F309" i="7" s="1"/>
  <c r="E258" i="10" s="1"/>
  <c r="I119" i="7"/>
  <c r="E38" i="3"/>
  <c r="E37" i="3" s="1"/>
  <c r="E104" i="3"/>
  <c r="H105" i="3"/>
  <c r="H92" i="3"/>
  <c r="G72" i="7"/>
  <c r="J8" i="1" s="1"/>
  <c r="F322" i="7"/>
  <c r="F321" i="7" s="1"/>
  <c r="H73" i="7"/>
  <c r="I83" i="7"/>
  <c r="H137" i="7"/>
  <c r="F104" i="3"/>
  <c r="E23" i="3"/>
  <c r="I23" i="1" l="1"/>
  <c r="F51" i="3"/>
  <c r="H104" i="3"/>
  <c r="F247" i="10"/>
  <c r="G325" i="7" s="1"/>
  <c r="F50" i="3" l="1"/>
  <c r="E36" i="3"/>
  <c r="H37" i="3"/>
  <c r="F315" i="7"/>
  <c r="E262" i="10" s="1"/>
  <c r="F161" i="7"/>
  <c r="H36" i="3" l="1"/>
  <c r="F35" i="3"/>
  <c r="F183" i="3"/>
  <c r="H183" i="3" s="1"/>
  <c r="G161" i="7"/>
  <c r="H303" i="7"/>
  <c r="B14" i="9" l="1"/>
  <c r="B13" i="9" s="1"/>
  <c r="B12" i="9" s="1"/>
  <c r="B11" i="9" s="1"/>
  <c r="F182" i="3"/>
  <c r="I303" i="7"/>
  <c r="F70" i="3"/>
  <c r="K190" i="3"/>
  <c r="L190" i="3"/>
  <c r="H182" i="3" l="1"/>
  <c r="F177" i="3"/>
  <c r="H177" i="3" s="1"/>
  <c r="F67" i="3"/>
  <c r="H63" i="7"/>
  <c r="H221" i="7"/>
  <c r="I221" i="7"/>
  <c r="H294" i="7"/>
  <c r="I294" i="7"/>
  <c r="I285" i="7"/>
  <c r="I266" i="7"/>
  <c r="G315" i="7"/>
  <c r="I310" i="7"/>
  <c r="F262" i="10" l="1"/>
  <c r="M174" i="3"/>
  <c r="I291" i="7"/>
  <c r="I220" i="7"/>
  <c r="H220" i="7"/>
  <c r="I315" i="7"/>
  <c r="I290" i="7"/>
  <c r="C270" i="10"/>
  <c r="D270" i="10"/>
  <c r="D269" i="10"/>
  <c r="C269" i="10"/>
  <c r="F16" i="1"/>
  <c r="G16" i="1"/>
  <c r="M190" i="3" l="1"/>
  <c r="H18" i="7" l="1"/>
  <c r="I18" i="7"/>
  <c r="H25" i="7"/>
  <c r="I25" i="7"/>
  <c r="J16" i="1"/>
  <c r="I16" i="1"/>
  <c r="I31" i="7" l="1"/>
  <c r="C281" i="10"/>
  <c r="C249" i="10"/>
  <c r="C261" i="10"/>
  <c r="D261" i="10"/>
  <c r="D249" i="10"/>
  <c r="C271" i="10" l="1"/>
  <c r="C280" i="10"/>
  <c r="H281" i="10"/>
  <c r="G281" i="10"/>
  <c r="E281" i="10"/>
  <c r="D281" i="10"/>
  <c r="D280" i="10"/>
  <c r="Q237" i="10"/>
  <c r="P237" i="10"/>
  <c r="H232" i="10"/>
  <c r="H234" i="10" s="1"/>
  <c r="G232" i="10"/>
  <c r="G234" i="10" s="1"/>
  <c r="E232" i="10"/>
  <c r="E234" i="10" s="1"/>
  <c r="R215" i="10"/>
  <c r="Q215" i="10"/>
  <c r="P215" i="10"/>
  <c r="H213" i="10"/>
  <c r="G213" i="10"/>
  <c r="E213" i="10"/>
  <c r="H211" i="10"/>
  <c r="G211" i="10"/>
  <c r="E211" i="10"/>
  <c r="R205" i="10"/>
  <c r="Q205" i="10"/>
  <c r="P205" i="10"/>
  <c r="H203" i="10"/>
  <c r="H205" i="10" s="1"/>
  <c r="G203" i="10"/>
  <c r="G205" i="10" s="1"/>
  <c r="E203" i="10"/>
  <c r="E205" i="10" s="1"/>
  <c r="R196" i="10"/>
  <c r="Q196" i="10"/>
  <c r="P196" i="10"/>
  <c r="H194" i="10"/>
  <c r="G194" i="10"/>
  <c r="E194" i="10"/>
  <c r="H192" i="10"/>
  <c r="G192" i="10"/>
  <c r="E192" i="10"/>
  <c r="H189" i="10"/>
  <c r="G189" i="10"/>
  <c r="E189" i="10"/>
  <c r="R183" i="10"/>
  <c r="Q183" i="10"/>
  <c r="P183" i="10"/>
  <c r="H181" i="10"/>
  <c r="G181" i="10"/>
  <c r="E181" i="10"/>
  <c r="H179" i="10"/>
  <c r="G179" i="10"/>
  <c r="E179" i="10"/>
  <c r="Q173" i="10"/>
  <c r="P173" i="10"/>
  <c r="E172" i="10"/>
  <c r="E171" i="10"/>
  <c r="O170" i="10"/>
  <c r="N170" i="10"/>
  <c r="M170" i="10"/>
  <c r="L170" i="10"/>
  <c r="K170" i="10"/>
  <c r="J170" i="10"/>
  <c r="I170" i="10"/>
  <c r="H170" i="10"/>
  <c r="G170" i="10"/>
  <c r="E169" i="10"/>
  <c r="E168" i="10"/>
  <c r="O167" i="10"/>
  <c r="N167" i="10"/>
  <c r="M167" i="10"/>
  <c r="L167" i="10"/>
  <c r="K167" i="10"/>
  <c r="J167" i="10"/>
  <c r="I167" i="10"/>
  <c r="H167" i="10"/>
  <c r="G167" i="10"/>
  <c r="E166" i="10"/>
  <c r="O165" i="10"/>
  <c r="N165" i="10"/>
  <c r="M165" i="10"/>
  <c r="L165" i="10"/>
  <c r="K165" i="10"/>
  <c r="J165" i="10"/>
  <c r="I165" i="10"/>
  <c r="H165" i="10"/>
  <c r="G165" i="10"/>
  <c r="Q159" i="10"/>
  <c r="P159" i="10"/>
  <c r="E158" i="10"/>
  <c r="E157" i="10"/>
  <c r="E156" i="10"/>
  <c r="O155" i="10"/>
  <c r="N155" i="10"/>
  <c r="M155" i="10"/>
  <c r="L155" i="10"/>
  <c r="K155" i="10"/>
  <c r="J155" i="10"/>
  <c r="I155" i="10"/>
  <c r="H155" i="10"/>
  <c r="G155" i="10"/>
  <c r="E154" i="10"/>
  <c r="E153" i="10"/>
  <c r="O152" i="10"/>
  <c r="N152" i="10"/>
  <c r="M152" i="10"/>
  <c r="L152" i="10"/>
  <c r="K152" i="10"/>
  <c r="K151" i="10" s="1"/>
  <c r="K159" i="10" s="1"/>
  <c r="J152" i="10"/>
  <c r="J151" i="10" s="1"/>
  <c r="J159" i="10" s="1"/>
  <c r="I152" i="10"/>
  <c r="H152" i="10"/>
  <c r="G152" i="10"/>
  <c r="E145" i="10"/>
  <c r="E144" i="10"/>
  <c r="E143" i="10"/>
  <c r="O142" i="10"/>
  <c r="N142" i="10"/>
  <c r="M142" i="10"/>
  <c r="L142" i="10"/>
  <c r="K142" i="10"/>
  <c r="J142" i="10"/>
  <c r="I142" i="10"/>
  <c r="H142" i="10"/>
  <c r="G142" i="10"/>
  <c r="E141" i="10"/>
  <c r="E140" i="10"/>
  <c r="E139" i="10"/>
  <c r="O138" i="10"/>
  <c r="N138" i="10"/>
  <c r="M138" i="10"/>
  <c r="L138" i="10"/>
  <c r="K138" i="10"/>
  <c r="J138" i="10"/>
  <c r="I138" i="10"/>
  <c r="H138" i="10"/>
  <c r="G138" i="10"/>
  <c r="E137" i="10"/>
  <c r="O136" i="10"/>
  <c r="N136" i="10"/>
  <c r="M136" i="10"/>
  <c r="L136" i="10"/>
  <c r="K136" i="10"/>
  <c r="J136" i="10"/>
  <c r="I136" i="10"/>
  <c r="H136" i="10"/>
  <c r="G136" i="10"/>
  <c r="E129" i="10"/>
  <c r="O128" i="10"/>
  <c r="N128" i="10"/>
  <c r="M128" i="10"/>
  <c r="L128" i="10"/>
  <c r="K128" i="10"/>
  <c r="J128" i="10"/>
  <c r="I128" i="10"/>
  <c r="H128" i="10"/>
  <c r="G128" i="10"/>
  <c r="E127" i="10"/>
  <c r="E126" i="10"/>
  <c r="O125" i="10"/>
  <c r="N125" i="10"/>
  <c r="M125" i="10"/>
  <c r="L125" i="10"/>
  <c r="K125" i="10"/>
  <c r="J125" i="10"/>
  <c r="I125" i="10"/>
  <c r="H125" i="10"/>
  <c r="G125" i="10"/>
  <c r="O119" i="10"/>
  <c r="N119" i="10"/>
  <c r="M119" i="10"/>
  <c r="L119" i="10"/>
  <c r="K119" i="10"/>
  <c r="J119" i="10"/>
  <c r="I119" i="10"/>
  <c r="H119" i="10"/>
  <c r="G119" i="10"/>
  <c r="E119" i="10"/>
  <c r="E118" i="10"/>
  <c r="O117" i="10"/>
  <c r="N117" i="10"/>
  <c r="M117" i="10"/>
  <c r="L117" i="10"/>
  <c r="K117" i="10"/>
  <c r="J117" i="10"/>
  <c r="I117" i="10"/>
  <c r="H117" i="10"/>
  <c r="G117" i="10"/>
  <c r="E116" i="10"/>
  <c r="E115" i="10"/>
  <c r="R114" i="10"/>
  <c r="Q114" i="10"/>
  <c r="P114" i="10"/>
  <c r="H111" i="10"/>
  <c r="G111" i="10"/>
  <c r="E111" i="10"/>
  <c r="E110" i="10"/>
  <c r="E108" i="10" s="1"/>
  <c r="H108" i="10"/>
  <c r="G108" i="10"/>
  <c r="R103" i="10"/>
  <c r="Q103" i="10"/>
  <c r="P103" i="10"/>
  <c r="H101" i="10"/>
  <c r="G101" i="10"/>
  <c r="E101" i="10"/>
  <c r="H98" i="10"/>
  <c r="G98" i="10"/>
  <c r="E98" i="10"/>
  <c r="H96" i="10"/>
  <c r="G96" i="10"/>
  <c r="E96" i="10"/>
  <c r="H95" i="10"/>
  <c r="G95" i="10"/>
  <c r="G93" i="10" s="1"/>
  <c r="E95" i="10"/>
  <c r="Q89" i="10"/>
  <c r="P89" i="10"/>
  <c r="H89" i="10"/>
  <c r="G89" i="10"/>
  <c r="E89" i="10"/>
  <c r="R84" i="10"/>
  <c r="Q84" i="10"/>
  <c r="P84" i="10"/>
  <c r="H80" i="10"/>
  <c r="G80" i="10"/>
  <c r="E80" i="10"/>
  <c r="H78" i="10"/>
  <c r="G78" i="10"/>
  <c r="E78" i="10"/>
  <c r="Q75" i="10"/>
  <c r="P75" i="10"/>
  <c r="H75" i="10"/>
  <c r="G75" i="10"/>
  <c r="E75" i="10"/>
  <c r="R70" i="10"/>
  <c r="Q70" i="10"/>
  <c r="P70" i="10"/>
  <c r="H67" i="10"/>
  <c r="G67" i="10"/>
  <c r="E67" i="10"/>
  <c r="H65" i="10"/>
  <c r="G65" i="10"/>
  <c r="E65" i="10"/>
  <c r="H63" i="10"/>
  <c r="G63" i="10"/>
  <c r="E63" i="10"/>
  <c r="H49" i="10"/>
  <c r="H52" i="10" s="1"/>
  <c r="G49" i="10"/>
  <c r="G52" i="10" s="1"/>
  <c r="E49" i="10"/>
  <c r="E52" i="10" s="1"/>
  <c r="H42" i="10"/>
  <c r="H44" i="10" s="1"/>
  <c r="G42" i="10"/>
  <c r="G44" i="10" s="1"/>
  <c r="E42" i="10"/>
  <c r="E44" i="10" s="1"/>
  <c r="H33" i="10"/>
  <c r="H37" i="10" s="1"/>
  <c r="G33" i="10"/>
  <c r="G37" i="10" s="1"/>
  <c r="E33" i="10"/>
  <c r="E37" i="10" s="1"/>
  <c r="H26" i="10"/>
  <c r="G26" i="10"/>
  <c r="E26" i="10"/>
  <c r="H24" i="10"/>
  <c r="G24" i="10"/>
  <c r="E24" i="10"/>
  <c r="H17" i="10"/>
  <c r="G17" i="10"/>
  <c r="E17" i="10"/>
  <c r="H15" i="10"/>
  <c r="G15" i="10"/>
  <c r="E15" i="10"/>
  <c r="H7" i="10"/>
  <c r="H10" i="10" s="1"/>
  <c r="G7" i="10"/>
  <c r="G10" i="10" s="1"/>
  <c r="E7" i="10"/>
  <c r="E10" i="10" s="1"/>
  <c r="R63" i="10" l="1"/>
  <c r="R75" i="10"/>
  <c r="K164" i="10"/>
  <c r="K173" i="10" s="1"/>
  <c r="R211" i="10"/>
  <c r="E170" i="10"/>
  <c r="R65" i="10"/>
  <c r="E84" i="10"/>
  <c r="E219" i="10" s="1"/>
  <c r="E114" i="10"/>
  <c r="E222" i="10" s="1"/>
  <c r="K135" i="10"/>
  <c r="K146" i="10" s="1"/>
  <c r="H164" i="10"/>
  <c r="H173" i="10" s="1"/>
  <c r="E183" i="10"/>
  <c r="E223" i="10" s="1"/>
  <c r="R80" i="10"/>
  <c r="K124" i="10"/>
  <c r="K130" i="10" s="1"/>
  <c r="G151" i="10"/>
  <c r="G159" i="10" s="1"/>
  <c r="E167" i="10"/>
  <c r="L164" i="10"/>
  <c r="L173" i="10" s="1"/>
  <c r="L151" i="10"/>
  <c r="L159" i="10" s="1"/>
  <c r="J124" i="10"/>
  <c r="J130" i="10" s="1"/>
  <c r="M164" i="10"/>
  <c r="M173" i="10" s="1"/>
  <c r="H183" i="10"/>
  <c r="H223" i="10" s="1"/>
  <c r="E196" i="10"/>
  <c r="G28" i="10"/>
  <c r="H135" i="10"/>
  <c r="H146" i="10" s="1"/>
  <c r="G164" i="10"/>
  <c r="G173" i="10" s="1"/>
  <c r="R98" i="10"/>
  <c r="R111" i="10"/>
  <c r="H19" i="10"/>
  <c r="I124" i="10"/>
  <c r="I130" i="10" s="1"/>
  <c r="M124" i="10"/>
  <c r="M130" i="10" s="1"/>
  <c r="G135" i="10"/>
  <c r="G146" i="10" s="1"/>
  <c r="R181" i="10"/>
  <c r="E93" i="10"/>
  <c r="E103" i="10" s="1"/>
  <c r="E220" i="10" s="1"/>
  <c r="H28" i="10"/>
  <c r="G124" i="10"/>
  <c r="G130" i="10" s="1"/>
  <c r="E138" i="10"/>
  <c r="H215" i="10"/>
  <c r="L135" i="10"/>
  <c r="L146" i="10" s="1"/>
  <c r="E142" i="10"/>
  <c r="R67" i="10"/>
  <c r="H84" i="10"/>
  <c r="H219" i="10" s="1"/>
  <c r="R89" i="10"/>
  <c r="E19" i="10"/>
  <c r="M135" i="10"/>
  <c r="M146" i="10" s="1"/>
  <c r="M151" i="10"/>
  <c r="M159" i="10" s="1"/>
  <c r="J164" i="10"/>
  <c r="J173" i="10" s="1"/>
  <c r="G196" i="10"/>
  <c r="G19" i="10"/>
  <c r="E128" i="10"/>
  <c r="J135" i="10"/>
  <c r="J146" i="10" s="1"/>
  <c r="G215" i="10"/>
  <c r="E70" i="10"/>
  <c r="E218" i="10" s="1"/>
  <c r="I151" i="10"/>
  <c r="I159" i="10" s="1"/>
  <c r="R192" i="10"/>
  <c r="H70" i="10"/>
  <c r="H218" i="10" s="1"/>
  <c r="R78" i="10"/>
  <c r="H93" i="10"/>
  <c r="H103" i="10" s="1"/>
  <c r="H220" i="10" s="1"/>
  <c r="E117" i="10"/>
  <c r="E155" i="10"/>
  <c r="R179" i="10"/>
  <c r="G103" i="10"/>
  <c r="G220" i="10" s="1"/>
  <c r="H114" i="10"/>
  <c r="H222" i="10" s="1"/>
  <c r="R108" i="10"/>
  <c r="E215" i="10"/>
  <c r="E221" i="10" s="1"/>
  <c r="E28" i="10"/>
  <c r="G114" i="10"/>
  <c r="G222" i="10" s="1"/>
  <c r="E125" i="10"/>
  <c r="H124" i="10"/>
  <c r="L124" i="10"/>
  <c r="L130" i="10" s="1"/>
  <c r="E165" i="10"/>
  <c r="I164" i="10"/>
  <c r="I173" i="10" s="1"/>
  <c r="G70" i="10"/>
  <c r="E152" i="10"/>
  <c r="H151" i="10"/>
  <c r="G84" i="10"/>
  <c r="G219" i="10" s="1"/>
  <c r="E136" i="10"/>
  <c r="I135" i="10"/>
  <c r="I146" i="10" s="1"/>
  <c r="H196" i="10"/>
  <c r="R189" i="10"/>
  <c r="D271" i="10"/>
  <c r="G183" i="10"/>
  <c r="G223" i="10" s="1"/>
  <c r="R93" i="10" l="1"/>
  <c r="G221" i="10"/>
  <c r="G54" i="10"/>
  <c r="H54" i="10"/>
  <c r="E225" i="10"/>
  <c r="H221" i="10"/>
  <c r="H225" i="10" s="1"/>
  <c r="E54" i="10"/>
  <c r="E237" i="10"/>
  <c r="E238" i="10" s="1"/>
  <c r="E164" i="10"/>
  <c r="E173" i="10" s="1"/>
  <c r="E135" i="10"/>
  <c r="E146" i="10" s="1"/>
  <c r="H130" i="10"/>
  <c r="E124" i="10"/>
  <c r="G237" i="10"/>
  <c r="G238" i="10" s="1"/>
  <c r="G218" i="10"/>
  <c r="G225" i="10" s="1"/>
  <c r="H159" i="10"/>
  <c r="E151" i="10"/>
  <c r="H237" i="10"/>
  <c r="H238" i="10" s="1"/>
  <c r="N164" i="10" l="1"/>
  <c r="N135" i="10"/>
  <c r="N146" i="10" s="1"/>
  <c r="O164" i="10"/>
  <c r="O173" i="10" s="1"/>
  <c r="N173" i="10"/>
  <c r="E130" i="10"/>
  <c r="N124" i="10"/>
  <c r="E159" i="10"/>
  <c r="N151" i="10"/>
  <c r="O135" i="10" l="1"/>
  <c r="O146" i="10" s="1"/>
  <c r="N130" i="10"/>
  <c r="O124" i="10"/>
  <c r="O130" i="10" s="1"/>
  <c r="N159" i="10"/>
  <c r="O151" i="10"/>
  <c r="O159" i="10" s="1"/>
  <c r="C266" i="10" l="1"/>
  <c r="E267" i="10"/>
  <c r="G267" i="10"/>
  <c r="H267" i="10"/>
  <c r="D266" i="10"/>
  <c r="F199" i="3"/>
  <c r="H6" i="7"/>
  <c r="H21" i="7" l="1"/>
  <c r="I21" i="7"/>
  <c r="I35" i="7"/>
  <c r="F152" i="3"/>
  <c r="D257" i="10"/>
  <c r="C262" i="10"/>
  <c r="C263" i="10" s="1"/>
  <c r="C258" i="10"/>
  <c r="C254" i="10"/>
  <c r="F6" i="1"/>
  <c r="C265" i="10"/>
  <c r="C267" i="10" s="1"/>
  <c r="F21" i="1"/>
  <c r="C246" i="10"/>
  <c r="C250" i="10"/>
  <c r="C251" i="10" s="1"/>
  <c r="D254" i="10"/>
  <c r="H255" i="10"/>
  <c r="D250" i="10"/>
  <c r="D251" i="10" s="1"/>
  <c r="D262" i="10"/>
  <c r="D263" i="10" s="1"/>
  <c r="H263" i="10"/>
  <c r="D265" i="10"/>
  <c r="D267" i="10" s="1"/>
  <c r="D258" i="10"/>
  <c r="G255" i="10"/>
  <c r="E259" i="10"/>
  <c r="E255" i="10"/>
  <c r="G263" i="10"/>
  <c r="D246" i="10"/>
  <c r="F151" i="3" l="1"/>
  <c r="H152" i="3"/>
  <c r="F12" i="7"/>
  <c r="D259" i="10"/>
  <c r="C257" i="10"/>
  <c r="C259" i="10" s="1"/>
  <c r="H277" i="10"/>
  <c r="I7" i="1"/>
  <c r="C274" i="10"/>
  <c r="D253" i="10"/>
  <c r="D255" i="10" s="1"/>
  <c r="D277" i="10" s="1"/>
  <c r="D245" i="10"/>
  <c r="C253" i="10"/>
  <c r="C255" i="10" s="1"/>
  <c r="G277" i="10"/>
  <c r="F9" i="1"/>
  <c r="G274" i="10"/>
  <c r="H274" i="10"/>
  <c r="D274" i="10"/>
  <c r="H278" i="10"/>
  <c r="G278" i="10"/>
  <c r="C277" i="10" l="1"/>
  <c r="H151" i="3"/>
  <c r="F150" i="3"/>
  <c r="F5" i="7"/>
  <c r="I5" i="1" s="1"/>
  <c r="I4" i="1" s="1"/>
  <c r="G259" i="10"/>
  <c r="J7" i="1"/>
  <c r="D247" i="10"/>
  <c r="D278" i="10" s="1"/>
  <c r="D273" i="10"/>
  <c r="F8" i="1"/>
  <c r="F7" i="1" s="1"/>
  <c r="C245" i="10"/>
  <c r="C247" i="10" s="1"/>
  <c r="G7" i="1"/>
  <c r="F53" i="7" l="1"/>
  <c r="I10" i="1"/>
  <c r="G4" i="1"/>
  <c r="G10" i="1" s="1"/>
  <c r="C278" i="10"/>
  <c r="C273" i="10"/>
  <c r="F5" i="1"/>
  <c r="F4" i="1" s="1"/>
  <c r="F10" i="1" s="1"/>
  <c r="F23" i="1" s="1"/>
  <c r="I6" i="7" l="1"/>
  <c r="G12" i="7"/>
  <c r="G5" i="7" l="1"/>
  <c r="I12" i="7"/>
  <c r="H12" i="7"/>
  <c r="H259" i="10"/>
  <c r="G53" i="7" l="1"/>
  <c r="I53" i="7" s="1"/>
  <c r="J5" i="1"/>
  <c r="J4" i="1" s="1"/>
  <c r="J10" i="1" s="1"/>
  <c r="J23" i="1" s="1"/>
  <c r="H31" i="7"/>
  <c r="I5" i="7"/>
  <c r="H35" i="7"/>
  <c r="E278" i="10" l="1"/>
  <c r="H7" i="1"/>
  <c r="H266" i="7"/>
  <c r="H5" i="1" l="1"/>
  <c r="H4" i="1" s="1"/>
  <c r="H10" i="1" s="1"/>
  <c r="H26" i="7"/>
  <c r="H5" i="7"/>
  <c r="H22" i="7"/>
  <c r="H53" i="7"/>
  <c r="E263" i="10" l="1"/>
  <c r="H16" i="1"/>
  <c r="G165" i="7"/>
  <c r="G164" i="7" s="1"/>
  <c r="G150" i="7" s="1"/>
  <c r="G127" i="7" l="1"/>
  <c r="G316" i="7" s="1"/>
  <c r="D14" i="9" s="1"/>
  <c r="F250" i="10"/>
  <c r="H127" i="7"/>
  <c r="H150" i="7"/>
  <c r="H164" i="7"/>
  <c r="D13" i="9" l="1"/>
  <c r="E14" i="9"/>
  <c r="M67" i="3"/>
  <c r="F66" i="3"/>
  <c r="H175" i="7"/>
  <c r="F65" i="3" l="1"/>
  <c r="F59" i="3" s="1"/>
  <c r="D12" i="9"/>
  <c r="D11" i="9" s="1"/>
  <c r="E13" i="9"/>
  <c r="H72" i="7"/>
  <c r="F58" i="3" l="1"/>
  <c r="E11" i="9"/>
  <c r="E12" i="9"/>
  <c r="F24" i="3"/>
  <c r="F22" i="3" s="1"/>
  <c r="H316" i="7"/>
  <c r="F165" i="7"/>
  <c r="E66" i="3"/>
  <c r="F23" i="3" l="1"/>
  <c r="E65" i="3"/>
  <c r="H66" i="3"/>
  <c r="M24" i="3"/>
  <c r="F164" i="7"/>
  <c r="H65" i="3" l="1"/>
  <c r="F158" i="7"/>
  <c r="I164" i="7"/>
  <c r="F11" i="3" l="1"/>
  <c r="H22" i="3"/>
  <c r="F150" i="7"/>
  <c r="E250" i="10" s="1"/>
  <c r="H52" i="3"/>
  <c r="E11" i="3"/>
  <c r="E10" i="3" s="1"/>
  <c r="I175" i="7"/>
  <c r="F127" i="7" l="1"/>
  <c r="I127" i="7" s="1"/>
  <c r="F10" i="3"/>
  <c r="F9" i="3" s="1"/>
  <c r="F8" i="3" s="1"/>
  <c r="F7" i="3" s="1"/>
  <c r="F6" i="3" s="1"/>
  <c r="H11" i="3"/>
  <c r="F316" i="7"/>
  <c r="C14" i="9" s="1"/>
  <c r="I150" i="7"/>
  <c r="E51" i="3"/>
  <c r="E273" i="10"/>
  <c r="H51" i="3" l="1"/>
  <c r="H10" i="3"/>
  <c r="C13" i="9"/>
  <c r="F14" i="9"/>
  <c r="I316" i="7"/>
  <c r="E251" i="10"/>
  <c r="E274" i="10"/>
  <c r="E277" i="10" s="1"/>
  <c r="I72" i="7"/>
  <c r="I44" i="7"/>
  <c r="E50" i="3"/>
  <c r="E271" i="10"/>
  <c r="E280" i="10"/>
  <c r="E35" i="3" l="1"/>
  <c r="H50" i="3"/>
  <c r="C12" i="9"/>
  <c r="F13" i="9"/>
  <c r="G273" i="10"/>
  <c r="G271" i="10"/>
  <c r="G280" i="10"/>
  <c r="H35" i="3" l="1"/>
  <c r="C11" i="9"/>
  <c r="F11" i="9" s="1"/>
  <c r="F12" i="9"/>
  <c r="H273" i="10"/>
  <c r="H271" i="10"/>
  <c r="H280" i="10"/>
  <c r="E150" i="3"/>
  <c r="E59" i="3" s="1"/>
  <c r="H59" i="3" l="1"/>
  <c r="E58" i="3"/>
  <c r="H150" i="3"/>
  <c r="F263" i="10"/>
  <c r="G65" i="7" s="1"/>
  <c r="H58" i="3" l="1"/>
  <c r="E9" i="3"/>
  <c r="H65" i="7"/>
  <c r="E8" i="3" l="1"/>
  <c r="H9" i="3"/>
  <c r="E7" i="3" l="1"/>
  <c r="H8" i="3"/>
  <c r="H7" i="3" l="1"/>
  <c r="E6" i="3"/>
  <c r="G305" i="7" l="1"/>
  <c r="G304" i="7" s="1"/>
  <c r="G309" i="7" s="1"/>
  <c r="F258" i="10" s="1"/>
  <c r="H6" i="3"/>
  <c r="H290" i="7"/>
  <c r="H285" i="7"/>
  <c r="F259" i="10" l="1"/>
  <c r="F274" i="10"/>
  <c r="I309" i="7"/>
  <c r="I304" i="7"/>
  <c r="G64" i="7" l="1"/>
  <c r="F273" i="10"/>
  <c r="F277" i="10" s="1"/>
  <c r="F251" i="10"/>
  <c r="G326" i="7" s="1"/>
  <c r="G324" i="7" s="1"/>
  <c r="G323" i="7" s="1"/>
  <c r="G322" i="7" s="1"/>
  <c r="G321" i="7" s="1"/>
  <c r="H62" i="7" l="1"/>
  <c r="G61" i="7"/>
  <c r="I62" i="7"/>
  <c r="H61" i="7" l="1"/>
  <c r="G60" i="7"/>
  <c r="I61" i="7"/>
  <c r="H60" i="7" l="1"/>
  <c r="I60" i="7"/>
  <c r="G333" i="7"/>
  <c r="G332" i="7" s="1"/>
  <c r="G331" i="7" s="1"/>
  <c r="G59" i="7"/>
  <c r="H59" i="7" l="1"/>
  <c r="I59" i="7"/>
  <c r="G58" i="7"/>
  <c r="I58" i="7" l="1"/>
  <c r="H58" i="7"/>
</calcChain>
</file>

<file path=xl/sharedStrings.xml><?xml version="1.0" encoding="utf-8"?>
<sst xmlns="http://schemas.openxmlformats.org/spreadsheetml/2006/main" count="1169" uniqueCount="380">
  <si>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</si>
  <si>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</si>
  <si>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</si>
  <si>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</si>
  <si>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</si>
  <si>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</si>
  <si>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</si>
  <si>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</si>
  <si>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</si>
  <si>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</si>
  <si>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</si>
  <si>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</si>
  <si>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</si>
  <si>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</si>
  <si>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</si>
  <si>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</si>
  <si>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</si>
  <si>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</si>
  <si>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</si>
  <si>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</si>
  <si>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</si>
  <si>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</si>
  <si>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</si>
  <si>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</si>
  <si>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</si>
  <si>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</si>
  <si>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</si>
  <si>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</si>
  <si>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</si>
  <si>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</si>
  <si>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</si>
  <si>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</si>
  <si>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</si>
  <si>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</si>
  <si>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</si>
  <si>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</si>
  <si>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</si>
  <si>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</si>
  <si>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</si>
  <si>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</si>
  <si>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</si>
  <si>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</si>
  <si>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</si>
  <si>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</si>
  <si>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</si>
  <si>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</si>
  <si>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</si>
  <si>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</si>
  <si>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</si>
  <si>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</si>
  <si>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</si>
  <si>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</si>
  <si>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</si>
  <si>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</si>
  <si>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</si>
  <si>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</si>
  <si>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>Šifra</t>
  </si>
  <si>
    <t>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</si>
  <si>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</si>
  <si>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</si>
  <si>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</si>
  <si>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</si>
  <si>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</si>
  <si>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</si>
  <si>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</si>
  <si>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</si>
  <si>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</si>
  <si>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</si>
  <si>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</si>
  <si>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</si>
  <si>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</si>
  <si>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</si>
  <si>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</si>
  <si>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</si>
  <si>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</si>
  <si>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</si>
  <si>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</si>
  <si>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</si>
  <si>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</si>
  <si>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</si>
  <si>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</si>
  <si>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</si>
  <si>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</si>
  <si>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</si>
  <si>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</si>
  <si>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</si>
  <si>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</si>
  <si>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</si>
  <si>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</si>
  <si>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</si>
  <si>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</si>
  <si>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</si>
  <si>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</si>
  <si>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</si>
  <si>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</si>
  <si>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</si>
  <si>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</si>
  <si>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</si>
  <si>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</si>
  <si>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</si>
  <si>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</si>
  <si>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</si>
  <si>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</si>
  <si>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</si>
  <si>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</si>
  <si>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</si>
  <si>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</si>
  <si>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</si>
  <si>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</si>
  <si>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</si>
  <si>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</si>
  <si>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</si>
  <si>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</si>
  <si>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</si>
  <si>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</si>
  <si>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</si>
  <si>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</si>
  <si>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</si>
  <si>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</si>
  <si>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</si>
  <si>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</si>
  <si>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</si>
  <si>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</si>
  <si>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</si>
  <si>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</si>
  <si>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</si>
  <si>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</si>
  <si>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</si>
  <si>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</si>
  <si>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</si>
  <si>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</si>
  <si>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</si>
  <si>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</si>
  <si>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</si>
  <si>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</si>
  <si>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</si>
  <si>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</si>
  <si>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</si>
  <si>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</si>
  <si>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</si>
  <si>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</si>
  <si>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</si>
  <si>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</si>
  <si>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</si>
  <si>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</si>
  <si>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</si>
  <si>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</si>
  <si>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</si>
  <si>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</si>
  <si>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</si>
  <si>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</si>
  <si>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</si>
  <si>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</si>
  <si>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</si>
  <si>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</si>
  <si>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</si>
  <si>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</si>
  <si>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</si>
  <si>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</si>
  <si>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</si>
  <si>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</si>
  <si>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</si>
  <si>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</si>
  <si>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</si>
  <si>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</si>
  <si>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</si>
  <si>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</si>
  <si>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</si>
  <si>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</si>
  <si>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</si>
  <si>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</si>
  <si>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</si>
  <si>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</si>
  <si>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</si>
  <si>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</si>
  <si>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</si>
  <si>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</si>
  <si>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</si>
  <si>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</si>
  <si>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</si>
  <si>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</si>
  <si>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</si>
  <si>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</si>
  <si>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</si>
  <si>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</si>
  <si>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</si>
  <si>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</si>
  <si>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</si>
  <si>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</si>
  <si>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</si>
  <si>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</si>
  <si>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</si>
  <si>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</si>
  <si>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</si>
  <si>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</si>
  <si>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</si>
  <si>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</si>
  <si>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</si>
  <si>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</si>
  <si>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</si>
  <si>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</si>
  <si>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</si>
  <si>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</si>
  <si>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</si>
  <si>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</si>
  <si>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</si>
  <si>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</si>
  <si>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</si>
  <si>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</si>
  <si>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</si>
  <si>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</si>
  <si>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</si>
  <si>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</si>
  <si>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</si>
  <si>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</si>
  <si>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</si>
  <si>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</si>
  <si>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</si>
  <si>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</si>
  <si>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</si>
  <si>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</si>
  <si>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</si>
  <si>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</si>
  <si>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</si>
  <si>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</si>
  <si>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</si>
  <si>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</si>
  <si>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</si>
  <si>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</si>
  <si>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6=4/3*100</t>
  </si>
  <si>
    <t>5=4/2*100</t>
  </si>
  <si>
    <t>Pomoći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</si>
  <si>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</si>
  <si>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</si>
  <si>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</si>
  <si>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</si>
  <si>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</si>
  <si>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</si>
  <si>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</si>
  <si>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</si>
  <si>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</si>
  <si>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</si>
  <si>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</si>
  <si>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</si>
  <si>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</si>
  <si>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Kapitalne donacije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</si>
  <si>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</si>
  <si>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</si>
  <si>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</si>
  <si>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</si>
  <si>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</si>
  <si>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</si>
  <si>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</si>
  <si>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</si>
  <si>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</si>
  <si>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</si>
  <si>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</si>
  <si>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</si>
  <si>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</si>
  <si>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</si>
  <si>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Program javnih potreba u zdravstvu</t>
  </si>
  <si>
    <t>A100003</t>
  </si>
  <si>
    <t>AKTIVNOST Povećani zdravstveni standard</t>
  </si>
  <si>
    <t>Pomoći iz gradskih i općinskih proračuna</t>
  </si>
  <si>
    <t>Opći prihodi zdravstvo</t>
  </si>
  <si>
    <t>P1001</t>
  </si>
  <si>
    <t>P1002</t>
  </si>
  <si>
    <t>Minimalni financijski standard - zdravstvo</t>
  </si>
  <si>
    <t>A100001</t>
  </si>
  <si>
    <t>AKTIVNOST Financiranje održavanja zdravstvenih ustanova</t>
  </si>
  <si>
    <t>Službena, radna i zaštitna odjeća i obuća</t>
  </si>
  <si>
    <t>K100002</t>
  </si>
  <si>
    <t>Medicinska i laboratorijska oprema</t>
  </si>
  <si>
    <t>P1003</t>
  </si>
  <si>
    <t>Zdravstvene ustanove</t>
  </si>
  <si>
    <t>AKTIVNOST Redovna djelatnost - zdravstvene ustanove</t>
  </si>
  <si>
    <t>Zatezne kamate</t>
  </si>
  <si>
    <t>Ostali nespomenuti financijski rashodi</t>
  </si>
  <si>
    <t>Tekuće donacije u novcu</t>
  </si>
  <si>
    <t>Tekuće donacije u naravi</t>
  </si>
  <si>
    <t>Rashodi za nabavu neproizvedene dugotrajne imovine</t>
  </si>
  <si>
    <t>Ostala prava</t>
  </si>
  <si>
    <t>Oprema za održavanje i zaštitu</t>
  </si>
  <si>
    <t>Ugovorne kazne i ostale naknade štete</t>
  </si>
  <si>
    <t>Ostale kazne</t>
  </si>
  <si>
    <t>Plaće za prekovremeni rad</t>
  </si>
  <si>
    <t>Plaće za posebne uvjete rada</t>
  </si>
  <si>
    <t>Usluge promidžbe i informiranja</t>
  </si>
  <si>
    <t>Premije osiguranja</t>
  </si>
  <si>
    <t>Troškovi sudskih postupaka</t>
  </si>
  <si>
    <t>Prihodi od prodaje nefinancijske imovine</t>
  </si>
  <si>
    <t>Manjak prihoda</t>
  </si>
  <si>
    <t>Razdjel 003</t>
  </si>
  <si>
    <t>Upravni odjel za zdravstvo, socijalnu skrb i hrvatske branitelje</t>
  </si>
  <si>
    <t>Glava 00301</t>
  </si>
  <si>
    <t>Zdravstvo</t>
  </si>
  <si>
    <t>Podglava</t>
  </si>
  <si>
    <t>46760 Zavod za hitnu medicinu SMŽ</t>
  </si>
  <si>
    <t>A03</t>
  </si>
  <si>
    <t>Djelatnost upravnog odjela za zdravstvo, socijalnu skrb i hrv.bran.</t>
  </si>
  <si>
    <t>Rezultata poslovanja</t>
  </si>
  <si>
    <t>16</t>
  </si>
  <si>
    <t xml:space="preserve"> Opći prihodi zdravstvo</t>
  </si>
  <si>
    <t>Kazne, penali i naknade štete</t>
  </si>
  <si>
    <t>38</t>
  </si>
  <si>
    <t>3113</t>
  </si>
  <si>
    <t>3114</t>
  </si>
  <si>
    <t>3133</t>
  </si>
  <si>
    <t>Doprinosi za obvezno osiguranje u sl.nezaposlenosti</t>
  </si>
  <si>
    <t>3111</t>
  </si>
  <si>
    <t>71</t>
  </si>
  <si>
    <t>6731</t>
  </si>
  <si>
    <t>673</t>
  </si>
  <si>
    <t>Prihodi od naknade štete s osnova osiguranja</t>
  </si>
  <si>
    <t>68</t>
  </si>
  <si>
    <t>683</t>
  </si>
  <si>
    <t>6831</t>
  </si>
  <si>
    <t>Kazne, upravne mjere i ostali prihodi</t>
  </si>
  <si>
    <t>Ostali prihodi</t>
  </si>
  <si>
    <t>64</t>
  </si>
  <si>
    <t>641</t>
  </si>
  <si>
    <t>6413</t>
  </si>
  <si>
    <t>6414</t>
  </si>
  <si>
    <t>Kamate na oročena sredstva i depozite po viđenju</t>
  </si>
  <si>
    <t>Prihodi od zateznih kamata</t>
  </si>
  <si>
    <t>Prijevozna sredstva u cestovnom prometu</t>
  </si>
  <si>
    <t xml:space="preserve">Skupina/ podskupina/ odjeljak </t>
  </si>
  <si>
    <t>57</t>
  </si>
  <si>
    <t>4224</t>
  </si>
  <si>
    <t>4223</t>
  </si>
  <si>
    <t>412</t>
  </si>
  <si>
    <t>4124</t>
  </si>
  <si>
    <t>62</t>
  </si>
  <si>
    <t xml:space="preserve">Kapitalne donacije </t>
  </si>
  <si>
    <t>RASHODI ZA NABAVU NEFINANCIJSKE IMOVINE</t>
  </si>
  <si>
    <t>RASHODI ZA NABAVU NEFINANCIJSKE IMOVINE - PREMA IZVORIMA FINANCIRANJA</t>
  </si>
  <si>
    <t>RASHODI POSLOVANJA - PREMA IZVORIMA FINANCIRANJA</t>
  </si>
  <si>
    <t>Kazne, penali i ostale naknade štete</t>
  </si>
  <si>
    <t>Prihodi za posebne namjene - manjak</t>
  </si>
  <si>
    <t>Vlastiri prihodi</t>
  </si>
  <si>
    <t>Donacije - višak</t>
  </si>
  <si>
    <t>Opći prihodi -manjak</t>
  </si>
  <si>
    <t>Prihodi s osnove nakn.štete od osig.</t>
  </si>
  <si>
    <t>Prihodi za posebne namjene - Pomoći MIN.ZDR.</t>
  </si>
  <si>
    <t>Pomoći - višak</t>
  </si>
  <si>
    <t>0721 Opće medicinske usluge</t>
  </si>
  <si>
    <t>072 Službe za vanjske pacijente</t>
  </si>
  <si>
    <t>07 Zdravstvo</t>
  </si>
  <si>
    <t>5 2 11</t>
  </si>
  <si>
    <t>5 2 25</t>
  </si>
  <si>
    <t>5211</t>
  </si>
  <si>
    <t>5225</t>
  </si>
  <si>
    <t>Prijevozna sredstva</t>
  </si>
  <si>
    <t>6=3/2*100</t>
  </si>
  <si>
    <t>7=5/4*100</t>
  </si>
  <si>
    <t>423</t>
  </si>
  <si>
    <t>4231</t>
  </si>
  <si>
    <t>6362</t>
  </si>
  <si>
    <t>Kapitalne  pomoći proračunskim korisnicima iz proračuna koji im nije nadležan</t>
  </si>
  <si>
    <t>2026.</t>
  </si>
  <si>
    <t>Plan 2024.</t>
  </si>
  <si>
    <t>Plan 2025.</t>
  </si>
  <si>
    <t>Realizacija 2025</t>
  </si>
  <si>
    <t>2027.</t>
  </si>
  <si>
    <t>Plan 2024. godine</t>
  </si>
  <si>
    <t xml:space="preserve">Izvršenje 2024. godine </t>
  </si>
  <si>
    <t>KAPITALNI PROJEKT Ulaganje u zdravstvene ustanove</t>
  </si>
  <si>
    <t>Oprema za ostale namjene</t>
  </si>
  <si>
    <t>Rashodi lijekova i potrošnog medicinskog materijala kod zdravstvenih ustanova</t>
  </si>
  <si>
    <t>Utrošak lijekova i medicinskog materijala</t>
  </si>
  <si>
    <t>Pomoći - Ministarstvo zdravstva</t>
  </si>
  <si>
    <t>Plaće za zaposlene</t>
  </si>
  <si>
    <t>4227</t>
  </si>
  <si>
    <t xml:space="preserve">Tekuće donacije </t>
  </si>
  <si>
    <t>Prihodi od naknade štete od osiguranja</t>
  </si>
  <si>
    <t>6632</t>
  </si>
  <si>
    <t>Vlastiti prihodi - manjak</t>
  </si>
  <si>
    <t>GODIŠNJI IZVJEŠTAJ O IZVRŠENJU FINANCIJSKOG PLANA ZAVODA ZA HITNU MEDICINU SISAČKO MOSLAVAČKE ŽUPANIJE ZA 2025.g.</t>
  </si>
  <si>
    <t>GODIŠNJI IZVJEŠTAJ O IZVRŠENJU FINANCIJSKOG PLANA ZAVODA ZA HITNU MEDICINU SISAČKO -  MOSLAVAČKE ŽUPANIJE ZA 2025.g.</t>
  </si>
  <si>
    <t>GODIŠNJI IZVJEŠTAJ O IZVRŠENJU FINANCIJSKOG PLANA ZAVODA ZA HITNU MEDICINU SISAČKO MOSLAVAČKE ŽUPANIJE ZA 2025.g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</si>
</sst>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[Red]&quot;-&quot;#,##0&quot; &quot;"/>
    <numFmt numFmtId="165" formatCode="#,##0.00\ _k_n"/>
  </numFmts>
  <fonts count="4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11"/>
      <color rgb="FF002060"/>
      <name val="Calibri"/>
      <family val="2"/>
    </font>
    <font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FFFFFF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</cellStyleXfs>
  <cellXfs count="566">
    <xf numFmtId="0" fontId="0" fillId="0" borderId="0" xfId="0"/>
    <xf numFmtId="49" fontId="10" fillId="2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right" vertical="center" wrapText="1"/>
    </xf>
    <xf numFmtId="49" fontId="9" fillId="9" borderId="6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right" vertical="center"/>
    </xf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/>
    </xf>
    <xf numFmtId="0" fontId="12" fillId="0" borderId="19" xfId="3" applyFont="1" applyBorder="1" applyAlignment="1">
      <alignment horizontal="left" vertical="center" wrapText="1"/>
    </xf>
    <xf numFmtId="3" fontId="12" fillId="0" borderId="19" xfId="3" applyNumberFormat="1" applyFont="1" applyBorder="1" applyAlignment="1">
      <alignment horizontal="right" vertical="center"/>
    </xf>
    <xf numFmtId="3" fontId="12" fillId="0" borderId="20" xfId="3" applyNumberFormat="1" applyFont="1" applyBorder="1" applyAlignment="1">
      <alignment horizontal="righ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left" vertical="center" wrapText="1"/>
    </xf>
    <xf numFmtId="3" fontId="20" fillId="0" borderId="22" xfId="3" applyNumberFormat="1" applyFont="1" applyBorder="1" applyAlignment="1">
      <alignment vertical="center"/>
    </xf>
    <xf numFmtId="3" fontId="20" fillId="0" borderId="23" xfId="3" applyNumberFormat="1" applyFont="1" applyBorder="1" applyAlignment="1">
      <alignment vertical="center"/>
    </xf>
    <xf numFmtId="0" fontId="20" fillId="0" borderId="24" xfId="3" applyFont="1" applyBorder="1" applyAlignment="1">
      <alignment horizontal="center" vertical="center"/>
    </xf>
    <xf numFmtId="0" fontId="20" fillId="0" borderId="25" xfId="3" applyFont="1" applyBorder="1" applyAlignment="1">
      <alignment horizontal="left" vertical="center" wrapText="1"/>
    </xf>
    <xf numFmtId="3" fontId="20" fillId="0" borderId="25" xfId="3" applyNumberFormat="1" applyFont="1" applyBorder="1" applyAlignment="1">
      <alignment vertical="center"/>
    </xf>
    <xf numFmtId="3" fontId="20" fillId="0" borderId="26" xfId="3" applyNumberFormat="1" applyFont="1" applyBorder="1" applyAlignment="1">
      <alignment vertical="center"/>
    </xf>
    <xf numFmtId="49" fontId="12" fillId="0" borderId="7" xfId="3" quotePrefix="1" applyNumberFormat="1" applyFont="1" applyBorder="1" applyAlignment="1">
      <alignment horizontal="left" vertical="center"/>
    </xf>
    <xf numFmtId="3" fontId="12" fillId="0" borderId="6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left" vertical="center" wrapText="1"/>
    </xf>
    <xf numFmtId="3" fontId="12" fillId="0" borderId="22" xfId="3" applyNumberFormat="1" applyFont="1" applyBorder="1" applyAlignment="1">
      <alignment horizontal="right" vertical="center"/>
    </xf>
    <xf numFmtId="3" fontId="12" fillId="0" borderId="23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5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2" xfId="3" applyNumberFormat="1" applyFont="1" applyBorder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5" xfId="3" applyNumberFormat="1" applyFont="1" applyBorder="1" applyAlignment="1">
      <alignment horizontal="right" vertical="center"/>
    </xf>
    <xf numFmtId="3" fontId="20" fillId="0" borderId="26" xfId="3" applyNumberFormat="1" applyFont="1" applyBorder="1" applyAlignment="1">
      <alignment horizontal="right" vertical="center"/>
    </xf>
    <xf numFmtId="3" fontId="12" fillId="0" borderId="7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7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12" fillId="0" borderId="6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21" xfId="3" applyFont="1" applyBorder="1" applyAlignment="1">
      <alignment horizontal="center"/>
    </xf>
    <xf numFmtId="0" fontId="20" fillId="0" borderId="21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7" xfId="3" applyNumberFormat="1" applyFont="1" applyBorder="1" applyAlignment="1">
      <alignment horizontal="right" vertical="center"/>
    </xf>
    <xf numFmtId="0" fontId="12" fillId="0" borderId="18" xfId="3" applyFont="1" applyBorder="1" applyAlignment="1">
      <alignment horizontal="center"/>
    </xf>
    <xf numFmtId="3" fontId="12" fillId="0" borderId="28" xfId="3" applyNumberFormat="1" applyFont="1" applyBorder="1" applyAlignment="1">
      <alignment horizontal="right"/>
    </xf>
    <xf numFmtId="3" fontId="12" fillId="0" borderId="19" xfId="3" applyNumberFormat="1" applyFont="1" applyBorder="1" applyAlignment="1">
      <alignment horizontal="right"/>
    </xf>
    <xf numFmtId="3" fontId="19" fillId="0" borderId="22" xfId="3" applyNumberFormat="1" applyFont="1" applyBorder="1"/>
    <xf numFmtId="0" fontId="12" fillId="0" borderId="22" xfId="4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0" fontId="19" fillId="0" borderId="22" xfId="3" applyFont="1" applyBorder="1" applyAlignment="1">
      <alignment horizontal="left" vertical="center" wrapText="1"/>
    </xf>
    <xf numFmtId="3" fontId="19" fillId="0" borderId="22" xfId="3" applyNumberFormat="1" applyFont="1" applyBorder="1" applyAlignment="1">
      <alignment horizontal="right"/>
    </xf>
    <xf numFmtId="3" fontId="19" fillId="0" borderId="29" xfId="3" applyNumberFormat="1" applyFont="1" applyBorder="1"/>
    <xf numFmtId="3" fontId="19" fillId="0" borderId="30" xfId="3" applyNumberFormat="1" applyFont="1" applyBorder="1"/>
    <xf numFmtId="3" fontId="19" fillId="0" borderId="23" xfId="3" applyNumberFormat="1" applyFont="1" applyBorder="1"/>
    <xf numFmtId="3" fontId="12" fillId="0" borderId="22" xfId="3" applyNumberFormat="1" applyFont="1" applyBorder="1" applyAlignment="1">
      <alignment horizontal="right"/>
    </xf>
    <xf numFmtId="0" fontId="19" fillId="0" borderId="24" xfId="3" applyFont="1" applyBorder="1" applyAlignment="1">
      <alignment horizontal="center" vertical="center"/>
    </xf>
    <xf numFmtId="0" fontId="19" fillId="0" borderId="25" xfId="3" applyFont="1" applyBorder="1" applyAlignment="1">
      <alignment horizontal="left" vertical="center" wrapText="1"/>
    </xf>
    <xf numFmtId="3" fontId="19" fillId="0" borderId="25" xfId="3" applyNumberFormat="1" applyFont="1" applyBorder="1" applyAlignment="1">
      <alignment horizontal="right"/>
    </xf>
    <xf numFmtId="3" fontId="19" fillId="0" borderId="25" xfId="3" applyNumberFormat="1" applyFont="1" applyBorder="1"/>
    <xf numFmtId="3" fontId="19" fillId="0" borderId="25" xfId="3" applyNumberFormat="1" applyFont="1" applyBorder="1" applyAlignment="1">
      <alignment horizontal="right" vertical="center"/>
    </xf>
    <xf numFmtId="3" fontId="19" fillId="0" borderId="26" xfId="3" applyNumberFormat="1" applyFont="1" applyBorder="1"/>
    <xf numFmtId="3" fontId="12" fillId="0" borderId="27" xfId="3" quotePrefix="1" applyNumberFormat="1" applyFont="1" applyBorder="1" applyAlignment="1">
      <alignment horizontal="center" vertical="center"/>
    </xf>
    <xf numFmtId="3" fontId="19" fillId="0" borderId="22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7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33" xfId="3" quotePrefix="1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6" xfId="3" applyNumberFormat="1" applyFont="1" applyBorder="1"/>
    <xf numFmtId="3" fontId="12" fillId="0" borderId="7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6" xfId="3" applyNumberFormat="1" applyFont="1" applyFill="1" applyBorder="1" applyAlignment="1">
      <alignment horizontal="center" vertical="center" wrapText="1"/>
    </xf>
    <xf numFmtId="3" fontId="8" fillId="4" borderId="4" xfId="3" applyNumberFormat="1" applyFont="1" applyFill="1" applyBorder="1" applyAlignment="1">
      <alignment horizontal="center" vertical="center"/>
    </xf>
    <xf numFmtId="49" fontId="8" fillId="4" borderId="6" xfId="3" applyNumberFormat="1" applyFont="1" applyFill="1" applyBorder="1" applyAlignment="1">
      <alignment horizontal="center" vertical="center"/>
    </xf>
    <xf numFmtId="3" fontId="8" fillId="4" borderId="6" xfId="3" applyNumberFormat="1" applyFont="1" applyFill="1" applyBorder="1" applyAlignment="1">
      <alignment horizontal="center" vertical="center"/>
    </xf>
    <xf numFmtId="49" fontId="12" fillId="4" borderId="35" xfId="3" applyNumberFormat="1" applyFont="1" applyFill="1" applyBorder="1" applyAlignment="1">
      <alignment horizontal="center" vertical="center"/>
    </xf>
    <xf numFmtId="49" fontId="12" fillId="4" borderId="36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49" fontId="19" fillId="4" borderId="38" xfId="3" applyNumberFormat="1" applyFont="1" applyFill="1" applyBorder="1" applyAlignment="1">
      <alignment vertical="center"/>
    </xf>
    <xf numFmtId="49" fontId="19" fillId="4" borderId="39" xfId="3" applyNumberFormat="1" applyFont="1" applyFill="1" applyBorder="1" applyAlignment="1">
      <alignment vertical="center"/>
    </xf>
    <xf numFmtId="49" fontId="19" fillId="4" borderId="40" xfId="3" applyNumberFormat="1" applyFont="1" applyFill="1" applyBorder="1" applyAlignment="1">
      <alignment vertical="center"/>
    </xf>
    <xf numFmtId="49" fontId="19" fillId="4" borderId="24" xfId="3" applyNumberFormat="1" applyFont="1" applyFill="1" applyBorder="1" applyAlignment="1">
      <alignment vertical="center"/>
    </xf>
    <xf numFmtId="3" fontId="19" fillId="4" borderId="29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 vertical="center"/>
    </xf>
    <xf numFmtId="3" fontId="12" fillId="4" borderId="43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/>
    </xf>
    <xf numFmtId="3" fontId="12" fillId="4" borderId="43" xfId="3" applyNumberFormat="1" applyFont="1" applyFill="1" applyBorder="1" applyAlignment="1">
      <alignment horizontal="right"/>
    </xf>
    <xf numFmtId="3" fontId="19" fillId="4" borderId="24" xfId="3" applyNumberFormat="1" applyFont="1" applyFill="1" applyBorder="1" applyAlignment="1">
      <alignment horizontal="right" vertical="center"/>
    </xf>
    <xf numFmtId="3" fontId="19" fillId="4" borderId="25" xfId="3" applyNumberFormat="1" applyFont="1" applyFill="1" applyBorder="1" applyAlignment="1">
      <alignment horizontal="right" vertical="center"/>
    </xf>
    <xf numFmtId="3" fontId="12" fillId="4" borderId="22" xfId="3" applyNumberFormat="1" applyFont="1" applyFill="1" applyBorder="1" applyAlignment="1">
      <alignment horizontal="right"/>
    </xf>
    <xf numFmtId="3" fontId="12" fillId="4" borderId="23" xfId="3" applyNumberFormat="1" applyFont="1" applyFill="1" applyBorder="1" applyAlignment="1">
      <alignment horizontal="right"/>
    </xf>
    <xf numFmtId="3" fontId="12" fillId="4" borderId="25" xfId="3" applyNumberFormat="1" applyFont="1" applyFill="1" applyBorder="1" applyAlignment="1">
      <alignment horizontal="right"/>
    </xf>
    <xf numFmtId="3" fontId="12" fillId="4" borderId="29" xfId="3" applyNumberFormat="1" applyFont="1" applyFill="1" applyBorder="1" applyAlignment="1">
      <alignment horizontal="right" vertical="center"/>
    </xf>
    <xf numFmtId="3" fontId="19" fillId="0" borderId="41" xfId="3" applyNumberFormat="1" applyFont="1" applyBorder="1" applyAlignment="1">
      <alignment horizontal="right"/>
    </xf>
    <xf numFmtId="0" fontId="19" fillId="0" borderId="41" xfId="3" applyFont="1" applyBorder="1" applyAlignment="1">
      <alignment horizontal="right"/>
    </xf>
    <xf numFmtId="3" fontId="19" fillId="0" borderId="42" xfId="3" applyNumberFormat="1" applyFont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49" fontId="12" fillId="4" borderId="34" xfId="3" applyNumberFormat="1" applyFont="1" applyFill="1" applyBorder="1" applyAlignment="1">
      <alignment vertical="center"/>
    </xf>
    <xf numFmtId="3" fontId="20" fillId="4" borderId="46" xfId="3" applyNumberFormat="1" applyFont="1" applyFill="1" applyBorder="1"/>
    <xf numFmtId="0" fontId="20" fillId="4" borderId="47" xfId="3" applyFont="1" applyFill="1" applyBorder="1" applyAlignment="1">
      <alignment horizontal="center" vertical="center"/>
    </xf>
    <xf numFmtId="3" fontId="20" fillId="4" borderId="48" xfId="3" applyNumberFormat="1" applyFont="1" applyFill="1" applyBorder="1" applyAlignment="1">
      <alignment vertical="center"/>
    </xf>
    <xf numFmtId="3" fontId="20" fillId="4" borderId="17" xfId="3" applyNumberFormat="1" applyFont="1" applyFill="1" applyBorder="1" applyAlignment="1">
      <alignment vertical="center"/>
    </xf>
    <xf numFmtId="3" fontId="12" fillId="4" borderId="29" xfId="3" applyNumberFormat="1" applyFont="1" applyFill="1" applyBorder="1" applyAlignment="1">
      <alignment horizontal="right"/>
    </xf>
    <xf numFmtId="3" fontId="19" fillId="4" borderId="18" xfId="3" applyNumberFormat="1" applyFont="1" applyFill="1" applyBorder="1" applyAlignment="1">
      <alignment horizontal="right" vertical="center"/>
    </xf>
    <xf numFmtId="3" fontId="19" fillId="4" borderId="19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/>
    </xf>
    <xf numFmtId="3" fontId="19" fillId="4" borderId="41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 vertical="center"/>
    </xf>
    <xf numFmtId="3" fontId="19" fillId="4" borderId="49" xfId="3" applyNumberFormat="1" applyFont="1" applyFill="1" applyBorder="1" applyAlignment="1">
      <alignment horizontal="right" vertical="center"/>
    </xf>
    <xf numFmtId="3" fontId="12" fillId="4" borderId="50" xfId="3" applyNumberFormat="1" applyFont="1" applyFill="1" applyBorder="1" applyAlignment="1">
      <alignment horizontal="right"/>
    </xf>
    <xf numFmtId="3" fontId="19" fillId="4" borderId="51" xfId="3" applyNumberFormat="1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/>
    </xf>
    <xf numFmtId="49" fontId="19" fillId="4" borderId="26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horizontal="left" vertical="center" wrapText="1"/>
    </xf>
    <xf numFmtId="49" fontId="19" fillId="4" borderId="30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vertical="center"/>
    </xf>
    <xf numFmtId="49" fontId="19" fillId="4" borderId="42" xfId="3" applyNumberFormat="1" applyFont="1" applyFill="1" applyBorder="1" applyAlignment="1">
      <alignment vertical="center"/>
    </xf>
    <xf numFmtId="3" fontId="12" fillId="4" borderId="51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/>
    </xf>
    <xf numFmtId="3" fontId="12" fillId="4" borderId="24" xfId="3" applyNumberFormat="1" applyFont="1" applyFill="1" applyBorder="1" applyAlignment="1">
      <alignment horizontal="right"/>
    </xf>
    <xf numFmtId="3" fontId="12" fillId="4" borderId="18" xfId="3" applyNumberFormat="1" applyFont="1" applyFill="1" applyBorder="1" applyAlignment="1">
      <alignment horizontal="right" vertical="center"/>
    </xf>
    <xf numFmtId="3" fontId="12" fillId="4" borderId="53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 vertical="center"/>
    </xf>
    <xf numFmtId="3" fontId="19" fillId="0" borderId="24" xfId="3" applyNumberFormat="1" applyFont="1" applyBorder="1" applyAlignment="1">
      <alignment horizontal="right"/>
    </xf>
    <xf numFmtId="0" fontId="8" fillId="4" borderId="0" xfId="1" applyFont="1" applyFill="1" applyAlignment="1">
      <alignment vertical="center" wrapText="1"/>
    </xf>
    <xf numFmtId="3" fontId="12" fillId="0" borderId="20" xfId="3" applyNumberFormat="1" applyFont="1" applyBorder="1" applyAlignment="1">
      <alignment horizontal="right"/>
    </xf>
    <xf numFmtId="3" fontId="12" fillId="0" borderId="54" xfId="3" applyNumberFormat="1" applyFont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12" fillId="0" borderId="26" xfId="3" applyNumberFormat="1" applyFont="1" applyBorder="1" applyAlignment="1">
      <alignment horizontal="right"/>
    </xf>
    <xf numFmtId="3" fontId="9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3" fontId="20" fillId="0" borderId="0" xfId="0" applyNumberFormat="1" applyFont="1" applyAlignment="1">
      <alignment horizontal="left"/>
    </xf>
    <xf numFmtId="0" fontId="22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right" vertical="center"/>
    </xf>
    <xf numFmtId="0" fontId="23" fillId="0" borderId="0" xfId="0" applyFont="1"/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3" fontId="1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4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5" fillId="0" borderId="0" xfId="0" applyNumberFormat="1" applyFont="1"/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9" fillId="0" borderId="6" xfId="0" applyNumberFormat="1" applyFont="1" applyBorder="1" applyAlignment="1">
      <alignment horizontal="right" vertical="center"/>
    </xf>
    <xf numFmtId="49" fontId="9" fillId="9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center"/>
    </xf>
    <xf numFmtId="0" fontId="30" fillId="2" borderId="6" xfId="0" applyFont="1" applyFill="1" applyBorder="1" applyAlignment="1">
      <alignment horizontal="center" vertical="center"/>
    </xf>
    <xf numFmtId="49" fontId="30" fillId="2" borderId="6" xfId="0" applyNumberFormat="1" applyFont="1" applyFill="1" applyBorder="1" applyAlignment="1">
      <alignment horizontal="right" vertical="center"/>
    </xf>
    <xf numFmtId="49" fontId="30" fillId="2" borderId="6" xfId="0" applyNumberFormat="1" applyFont="1" applyFill="1" applyBorder="1" applyAlignment="1">
      <alignment vertical="center"/>
    </xf>
    <xf numFmtId="3" fontId="11" fillId="0" borderId="6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vertical="center"/>
    </xf>
    <xf numFmtId="49" fontId="30" fillId="8" borderId="6" xfId="0" applyNumberFormat="1" applyFont="1" applyFill="1" applyBorder="1" applyAlignment="1">
      <alignment horizontal="right" vertical="center"/>
    </xf>
    <xf numFmtId="0" fontId="10" fillId="8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27" fillId="8" borderId="6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49" fontId="9" fillId="2" borderId="16" xfId="0" applyNumberFormat="1" applyFont="1" applyFill="1" applyBorder="1" applyAlignment="1">
      <alignment vertical="center"/>
    </xf>
    <xf numFmtId="3" fontId="9" fillId="8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3" fontId="13" fillId="0" borderId="6" xfId="0" applyNumberFormat="1" applyFont="1" applyBorder="1" applyAlignment="1">
      <alignment vertical="center"/>
    </xf>
    <xf numFmtId="0" fontId="30" fillId="11" borderId="6" xfId="0" applyFont="1" applyFill="1" applyBorder="1" applyAlignment="1">
      <alignment horizontal="center" vertical="center"/>
    </xf>
    <xf numFmtId="49" fontId="30" fillId="11" borderId="6" xfId="0" applyNumberFormat="1" applyFont="1" applyFill="1" applyBorder="1" applyAlignment="1">
      <alignment horizontal="right" vertical="center"/>
    </xf>
    <xf numFmtId="49" fontId="30" fillId="11" borderId="6" xfId="0" applyNumberFormat="1" applyFont="1" applyFill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30" fillId="0" borderId="6" xfId="0" applyNumberFormat="1" applyFont="1" applyBorder="1" applyAlignment="1">
      <alignment horizontal="right" vertical="center"/>
    </xf>
    <xf numFmtId="3" fontId="29" fillId="0" borderId="6" xfId="0" applyNumberFormat="1" applyFont="1" applyBorder="1" applyAlignment="1">
      <alignment horizontal="right" vertical="center"/>
    </xf>
    <xf numFmtId="3" fontId="30" fillId="10" borderId="6" xfId="0" applyNumberFormat="1" applyFont="1" applyFill="1" applyBorder="1" applyAlignment="1">
      <alignment horizontal="right" vertical="center"/>
    </xf>
    <xf numFmtId="3" fontId="30" fillId="4" borderId="6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2" fillId="0" borderId="6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6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5" borderId="6" xfId="0" applyFont="1" applyFill="1" applyBorder="1" applyAlignment="1">
      <alignment horizontal="right" vertical="center"/>
    </xf>
    <xf numFmtId="49" fontId="11" fillId="9" borderId="6" xfId="0" applyNumberFormat="1" applyFont="1" applyFill="1" applyBorder="1" applyAlignment="1">
      <alignment horizontal="left" vertical="center" wrapText="1"/>
    </xf>
    <xf numFmtId="49" fontId="10" fillId="8" borderId="6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3" fontId="9" fillId="2" borderId="15" xfId="0" applyNumberFormat="1" applyFont="1" applyFill="1" applyBorder="1" applyAlignment="1">
      <alignment horizontal="center" vertical="center" wrapText="1"/>
    </xf>
    <xf numFmtId="0" fontId="33" fillId="4" borderId="15" xfId="1" applyFont="1" applyFill="1" applyBorder="1" applyAlignment="1">
      <alignment horizontal="center" vertical="center" wrapText="1"/>
    </xf>
    <xf numFmtId="0" fontId="34" fillId="0" borderId="0" xfId="0" applyFont="1"/>
    <xf numFmtId="0" fontId="35" fillId="4" borderId="15" xfId="1" applyFont="1" applyFill="1" applyBorder="1" applyAlignment="1">
      <alignment horizontal="center" vertical="center" wrapText="1"/>
    </xf>
    <xf numFmtId="3" fontId="27" fillId="2" borderId="15" xfId="0" applyNumberFormat="1" applyFont="1" applyFill="1" applyBorder="1" applyAlignment="1">
      <alignment horizontal="center" vertical="center" wrapText="1"/>
    </xf>
    <xf numFmtId="0" fontId="36" fillId="0" borderId="0" xfId="0" applyFont="1"/>
    <xf numFmtId="49" fontId="9" fillId="0" borderId="15" xfId="8" applyNumberFormat="1" applyFont="1" applyBorder="1" applyAlignment="1">
      <alignment horizontal="left" vertical="center" wrapText="1"/>
    </xf>
    <xf numFmtId="49" fontId="37" fillId="4" borderId="15" xfId="1" applyNumberFormat="1" applyFont="1" applyFill="1" applyBorder="1" applyAlignment="1">
      <alignment horizontal="left" vertical="center" wrapText="1"/>
    </xf>
    <xf numFmtId="3" fontId="33" fillId="4" borderId="15" xfId="1" applyNumberFormat="1" applyFont="1" applyFill="1" applyBorder="1" applyAlignment="1">
      <alignment horizontal="right" vertical="center"/>
    </xf>
    <xf numFmtId="3" fontId="8" fillId="8" borderId="15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3" fontId="26" fillId="8" borderId="15" xfId="0" applyNumberFormat="1" applyFont="1" applyFill="1" applyBorder="1" applyAlignment="1">
      <alignment horizontal="center" vertical="center" wrapText="1"/>
    </xf>
    <xf numFmtId="3" fontId="27" fillId="0" borderId="15" xfId="0" applyNumberFormat="1" applyFont="1" applyBorder="1" applyAlignment="1">
      <alignment horizontal="center" vertical="center"/>
    </xf>
    <xf numFmtId="0" fontId="12" fillId="8" borderId="15" xfId="0" applyFont="1" applyFill="1" applyBorder="1" applyAlignment="1">
      <alignment horizontal="left" vertical="center" wrapText="1"/>
    </xf>
    <xf numFmtId="3" fontId="8" fillId="8" borderId="15" xfId="0" applyNumberFormat="1" applyFont="1" applyFill="1" applyBorder="1" applyAlignment="1">
      <alignment horizontal="left" vertical="center"/>
    </xf>
    <xf numFmtId="0" fontId="8" fillId="8" borderId="15" xfId="0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2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right" vertical="center"/>
    </xf>
    <xf numFmtId="3" fontId="19" fillId="0" borderId="15" xfId="0" applyNumberFormat="1" applyFont="1" applyBorder="1" applyAlignment="1">
      <alignment vertical="center"/>
    </xf>
    <xf numFmtId="49" fontId="13" fillId="2" borderId="6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center" vertical="center" wrapText="1"/>
    </xf>
    <xf numFmtId="3" fontId="27" fillId="8" borderId="15" xfId="0" applyNumberFormat="1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left" vertical="center"/>
    </xf>
    <xf numFmtId="0" fontId="39" fillId="4" borderId="15" xfId="1" applyFont="1" applyFill="1" applyBorder="1" applyAlignment="1">
      <alignment horizontal="center" vertical="center" wrapText="1"/>
    </xf>
    <xf numFmtId="49" fontId="9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left" vertical="center"/>
    </xf>
    <xf numFmtId="3" fontId="9" fillId="8" borderId="15" xfId="0" applyNumberFormat="1" applyFont="1" applyFill="1" applyBorder="1" applyAlignment="1">
      <alignment vertical="center"/>
    </xf>
    <xf numFmtId="3" fontId="9" fillId="8" borderId="15" xfId="0" applyNumberFormat="1" applyFont="1" applyFill="1" applyBorder="1" applyAlignment="1">
      <alignment horizontal="right" vertical="center"/>
    </xf>
    <xf numFmtId="3" fontId="9" fillId="8" borderId="15" xfId="0" applyNumberFormat="1" applyFont="1" applyFill="1" applyBorder="1" applyAlignment="1">
      <alignment horizontal="left" vertical="top"/>
    </xf>
    <xf numFmtId="49" fontId="10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left" vertical="top"/>
    </xf>
    <xf numFmtId="3" fontId="10" fillId="8" borderId="15" xfId="0" applyNumberFormat="1" applyFont="1" applyFill="1" applyBorder="1" applyAlignment="1">
      <alignment vertical="center"/>
    </xf>
    <xf numFmtId="3" fontId="10" fillId="8" borderId="15" xfId="0" applyNumberFormat="1" applyFont="1" applyFill="1" applyBorder="1" applyAlignment="1">
      <alignment horizontal="right" vertical="center"/>
    </xf>
    <xf numFmtId="49" fontId="13" fillId="8" borderId="15" xfId="0" applyNumberFormat="1" applyFont="1" applyFill="1" applyBorder="1" applyAlignment="1">
      <alignment horizontal="center" vertical="center"/>
    </xf>
    <xf numFmtId="3" fontId="13" fillId="4" borderId="15" xfId="0" applyNumberFormat="1" applyFont="1" applyFill="1" applyBorder="1" applyAlignment="1">
      <alignment vertical="center"/>
    </xf>
    <xf numFmtId="3" fontId="13" fillId="8" borderId="15" xfId="0" applyNumberFormat="1" applyFont="1" applyFill="1" applyBorder="1" applyAlignment="1">
      <alignment horizontal="right" vertical="center"/>
    </xf>
    <xf numFmtId="3" fontId="12" fillId="12" borderId="15" xfId="0" applyNumberFormat="1" applyFont="1" applyFill="1" applyBorder="1" applyAlignment="1">
      <alignment horizontal="left" vertical="center"/>
    </xf>
    <xf numFmtId="3" fontId="12" fillId="12" borderId="15" xfId="0" applyNumberFormat="1" applyFont="1" applyFill="1" applyBorder="1" applyAlignment="1">
      <alignment horizontal="left" vertical="center" wrapText="1"/>
    </xf>
    <xf numFmtId="3" fontId="8" fillId="13" borderId="15" xfId="0" applyNumberFormat="1" applyFont="1" applyFill="1" applyBorder="1" applyAlignment="1">
      <alignment horizontal="left" vertical="center"/>
    </xf>
    <xf numFmtId="0" fontId="40" fillId="8" borderId="15" xfId="0" applyFont="1" applyFill="1" applyBorder="1" applyAlignment="1">
      <alignment horizontal="center" vertical="center"/>
    </xf>
    <xf numFmtId="0" fontId="40" fillId="8" borderId="15" xfId="0" applyFont="1" applyFill="1" applyBorder="1" applyAlignment="1">
      <alignment horizontal="left" vertical="center" wrapText="1"/>
    </xf>
    <xf numFmtId="3" fontId="8" fillId="6" borderId="15" xfId="0" applyNumberFormat="1" applyFont="1" applyFill="1" applyBorder="1" applyAlignment="1">
      <alignment horizontal="left" vertical="center"/>
    </xf>
    <xf numFmtId="3" fontId="12" fillId="14" borderId="15" xfId="0" applyNumberFormat="1" applyFont="1" applyFill="1" applyBorder="1" applyAlignment="1">
      <alignment horizontal="left" vertical="center"/>
    </xf>
    <xf numFmtId="0" fontId="12" fillId="14" borderId="15" xfId="0" applyFont="1" applyFill="1" applyBorder="1" applyAlignment="1">
      <alignment horizontal="left" vertical="center" wrapText="1"/>
    </xf>
    <xf numFmtId="3" fontId="42" fillId="0" borderId="15" xfId="0" applyNumberFormat="1" applyFont="1" applyBorder="1" applyAlignment="1">
      <alignment vertical="center"/>
    </xf>
    <xf numFmtId="3" fontId="41" fillId="0" borderId="15" xfId="0" applyNumberFormat="1" applyFont="1" applyBorder="1" applyAlignment="1">
      <alignment vertical="center"/>
    </xf>
    <xf numFmtId="3" fontId="42" fillId="16" borderId="15" xfId="0" applyNumberFormat="1" applyFont="1" applyFill="1" applyBorder="1" applyAlignment="1">
      <alignment vertical="center"/>
    </xf>
    <xf numFmtId="3" fontId="19" fillId="16" borderId="15" xfId="0" applyNumberFormat="1" applyFont="1" applyFill="1" applyBorder="1" applyAlignment="1">
      <alignment vertical="center"/>
    </xf>
    <xf numFmtId="3" fontId="8" fillId="17" borderId="15" xfId="0" applyNumberFormat="1" applyFont="1" applyFill="1" applyBorder="1" applyAlignment="1">
      <alignment horizontal="left" vertical="center"/>
    </xf>
    <xf numFmtId="3" fontId="43" fillId="15" borderId="15" xfId="0" applyNumberFormat="1" applyFont="1" applyFill="1" applyBorder="1" applyAlignment="1">
      <alignment vertical="center"/>
    </xf>
    <xf numFmtId="3" fontId="43" fillId="18" borderId="15" xfId="0" applyNumberFormat="1" applyFont="1" applyFill="1" applyBorder="1" applyAlignment="1">
      <alignment vertical="center"/>
    </xf>
    <xf numFmtId="3" fontId="41" fillId="6" borderId="15" xfId="0" applyNumberFormat="1" applyFont="1" applyFill="1" applyBorder="1" applyAlignment="1">
      <alignment vertical="center"/>
    </xf>
    <xf numFmtId="3" fontId="41" fillId="0" borderId="0" xfId="0" applyNumberFormat="1" applyFont="1"/>
    <xf numFmtId="3" fontId="41" fillId="0" borderId="0" xfId="0" applyNumberFormat="1" applyFont="1" applyAlignment="1">
      <alignment horizontal="right" vertical="center"/>
    </xf>
    <xf numFmtId="0" fontId="44" fillId="2" borderId="6" xfId="0" applyFont="1" applyFill="1" applyBorder="1" applyAlignment="1">
      <alignment horizontal="right" vertical="center"/>
    </xf>
    <xf numFmtId="49" fontId="44" fillId="2" borderId="6" xfId="0" applyNumberFormat="1" applyFont="1" applyFill="1" applyBorder="1" applyAlignment="1">
      <alignment horizontal="left" vertical="center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left" wrapText="1"/>
    </xf>
    <xf numFmtId="0" fontId="20" fillId="4" borderId="34" xfId="3" applyFont="1" applyFill="1" applyBorder="1" applyAlignment="1">
      <alignment horizontal="center" vertical="center"/>
    </xf>
    <xf numFmtId="0" fontId="30" fillId="10" borderId="6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right" vertical="center"/>
    </xf>
    <xf numFmtId="0" fontId="11" fillId="11" borderId="6" xfId="0" applyFont="1" applyFill="1" applyBorder="1" applyAlignment="1">
      <alignment horizontal="center" vertical="center"/>
    </xf>
    <xf numFmtId="49" fontId="11" fillId="11" borderId="6" xfId="0" applyNumberFormat="1" applyFont="1" applyFill="1" applyBorder="1" applyAlignment="1">
      <alignment horizontal="left" vertical="center" wrapText="1"/>
    </xf>
    <xf numFmtId="1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3" fontId="45" fillId="0" borderId="0" xfId="0" applyNumberFormat="1" applyFont="1" applyAlignment="1">
      <alignment vertical="center"/>
    </xf>
    <xf numFmtId="3" fontId="10" fillId="0" borderId="62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4" fontId="19" fillId="16" borderId="15" xfId="0" applyNumberFormat="1" applyFont="1" applyFill="1" applyBorder="1" applyAlignment="1">
      <alignment vertical="center"/>
    </xf>
    <xf numFmtId="4" fontId="12" fillId="14" borderId="15" xfId="0" applyNumberFormat="1" applyFont="1" applyFill="1" applyBorder="1" applyAlignment="1">
      <alignment horizontal="right" vertical="center" wrapText="1"/>
    </xf>
    <xf numFmtId="4" fontId="12" fillId="12" borderId="15" xfId="0" applyNumberFormat="1" applyFont="1" applyFill="1" applyBorder="1" applyAlignment="1">
      <alignment horizontal="right" vertical="center" wrapText="1"/>
    </xf>
    <xf numFmtId="4" fontId="8" fillId="6" borderId="15" xfId="0" applyNumberFormat="1" applyFont="1" applyFill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/>
    <xf numFmtId="4" fontId="8" fillId="0" borderId="15" xfId="0" applyNumberFormat="1" applyFont="1" applyBorder="1"/>
    <xf numFmtId="4" fontId="19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8" fillId="8" borderId="15" xfId="0" applyNumberFormat="1" applyFont="1" applyFill="1" applyBorder="1" applyAlignment="1">
      <alignment horizontal="right" vertical="center"/>
    </xf>
    <xf numFmtId="4" fontId="12" fillId="8" borderId="15" xfId="0" applyNumberFormat="1" applyFont="1" applyFill="1" applyBorder="1" applyAlignment="1">
      <alignment horizontal="right" vertical="center"/>
    </xf>
    <xf numFmtId="4" fontId="8" fillId="4" borderId="15" xfId="0" applyNumberFormat="1" applyFont="1" applyFill="1" applyBorder="1" applyAlignment="1">
      <alignment vertical="center"/>
    </xf>
    <xf numFmtId="4" fontId="19" fillId="8" borderId="15" xfId="0" applyNumberFormat="1" applyFont="1" applyFill="1" applyBorder="1" applyAlignment="1">
      <alignment horizontal="right" vertical="center"/>
    </xf>
    <xf numFmtId="4" fontId="40" fillId="8" borderId="15" xfId="0" applyNumberFormat="1" applyFont="1" applyFill="1" applyBorder="1" applyAlignment="1">
      <alignment horizontal="right" vertical="center"/>
    </xf>
    <xf numFmtId="4" fontId="8" fillId="13" borderId="15" xfId="0" applyNumberFormat="1" applyFont="1" applyFill="1" applyBorder="1" applyAlignment="1">
      <alignment horizontal="right" vertical="center"/>
    </xf>
    <xf numFmtId="4" fontId="8" fillId="6" borderId="15" xfId="0" applyNumberFormat="1" applyFont="1" applyFill="1" applyBorder="1" applyAlignment="1">
      <alignment horizontal="right" vertical="center"/>
    </xf>
    <xf numFmtId="4" fontId="19" fillId="0" borderId="0" xfId="0" applyNumberFormat="1" applyFont="1" applyAlignment="1">
      <alignment vertical="center"/>
    </xf>
    <xf numFmtId="4" fontId="8" fillId="17" borderId="15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horizontal="right" vertical="center" wrapText="1"/>
    </xf>
    <xf numFmtId="4" fontId="38" fillId="0" borderId="15" xfId="8" applyNumberFormat="1" applyFont="1" applyBorder="1" applyAlignment="1">
      <alignment horizontal="right" vertical="center"/>
    </xf>
    <xf numFmtId="4" fontId="37" fillId="4" borderId="15" xfId="1" applyNumberFormat="1" applyFont="1" applyFill="1" applyBorder="1" applyAlignment="1">
      <alignment horizontal="left"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/>
    </xf>
    <xf numFmtId="4" fontId="11" fillId="9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4" fontId="10" fillId="8" borderId="6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11" fillId="11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4" fontId="9" fillId="2" borderId="16" xfId="0" applyNumberFormat="1" applyFont="1" applyFill="1" applyBorder="1" applyAlignment="1">
      <alignment horizontal="right" vertical="center" wrapText="1"/>
    </xf>
    <xf numFmtId="4" fontId="9" fillId="9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4" fontId="30" fillId="2" borderId="6" xfId="0" applyNumberFormat="1" applyFont="1" applyFill="1" applyBorder="1" applyAlignment="1">
      <alignment horizontal="right" vertical="center" wrapText="1"/>
    </xf>
    <xf numFmtId="4" fontId="44" fillId="0" borderId="6" xfId="0" applyNumberFormat="1" applyFont="1" applyBorder="1" applyAlignment="1">
      <alignment horizontal="right" vertical="center"/>
    </xf>
    <xf numFmtId="4" fontId="30" fillId="11" borderId="6" xfId="0" applyNumberFormat="1" applyFont="1" applyFill="1" applyBorder="1" applyAlignment="1">
      <alignment horizontal="right" vertical="center" wrapText="1"/>
    </xf>
    <xf numFmtId="4" fontId="30" fillId="2" borderId="6" xfId="0" applyNumberFormat="1" applyFont="1" applyFill="1" applyBorder="1" applyAlignment="1">
      <alignment horizontal="right" vertical="center"/>
    </xf>
    <xf numFmtId="4" fontId="9" fillId="8" borderId="15" xfId="0" applyNumberFormat="1" applyFont="1" applyFill="1" applyBorder="1" applyAlignment="1">
      <alignment vertical="center"/>
    </xf>
    <xf numFmtId="4" fontId="10" fillId="8" borderId="15" xfId="0" applyNumberFormat="1" applyFont="1" applyFill="1" applyBorder="1" applyAlignment="1">
      <alignment vertical="center"/>
    </xf>
    <xf numFmtId="4" fontId="13" fillId="4" borderId="15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19" fillId="2" borderId="0" xfId="0" applyNumberFormat="1" applyFont="1" applyFill="1" applyAlignment="1">
      <alignment vertical="center"/>
    </xf>
    <xf numFmtId="4" fontId="8" fillId="2" borderId="15" xfId="0" applyNumberFormat="1" applyFont="1" applyFill="1" applyBorder="1" applyAlignment="1">
      <alignment horizontal="right" vertical="center"/>
    </xf>
    <xf numFmtId="49" fontId="8" fillId="6" borderId="15" xfId="0" applyNumberFormat="1" applyFont="1" applyFill="1" applyBorder="1" applyAlignment="1">
      <alignment horizontal="left" vertical="center"/>
    </xf>
    <xf numFmtId="3" fontId="41" fillId="15" borderId="15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horizontal="center" vertical="center"/>
    </xf>
    <xf numFmtId="165" fontId="9" fillId="2" borderId="6" xfId="0" applyNumberFormat="1" applyFont="1" applyFill="1" applyBorder="1" applyAlignment="1">
      <alignment horizontal="right" vertical="center" wrapText="1"/>
    </xf>
    <xf numFmtId="165" fontId="10" fillId="2" borderId="6" xfId="0" applyNumberFormat="1" applyFont="1" applyFill="1" applyBorder="1" applyAlignment="1">
      <alignment horizontal="right" vertical="center" wrapText="1"/>
    </xf>
    <xf numFmtId="165" fontId="13" fillId="2" borderId="6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Alignment="1">
      <alignment vertical="center" wrapText="1"/>
    </xf>
    <xf numFmtId="4" fontId="19" fillId="4" borderId="19" xfId="3" applyNumberFormat="1" applyFont="1" applyFill="1" applyBorder="1" applyAlignment="1">
      <alignment horizontal="right" vertical="center"/>
    </xf>
    <xf numFmtId="4" fontId="19" fillId="4" borderId="20" xfId="3" applyNumberFormat="1" applyFont="1" applyFill="1" applyBorder="1" applyAlignment="1">
      <alignment horizontal="right" vertical="center"/>
    </xf>
    <xf numFmtId="4" fontId="19" fillId="4" borderId="25" xfId="3" applyNumberFormat="1" applyFont="1" applyFill="1" applyBorder="1" applyAlignment="1">
      <alignment horizontal="right" vertical="center"/>
    </xf>
    <xf numFmtId="4" fontId="19" fillId="4" borderId="26" xfId="3" applyNumberFormat="1" applyFont="1" applyFill="1" applyBorder="1" applyAlignment="1">
      <alignment horizontal="right" vertical="center"/>
    </xf>
    <xf numFmtId="4" fontId="12" fillId="4" borderId="43" xfId="3" applyNumberFormat="1" applyFont="1" applyFill="1" applyBorder="1" applyAlignment="1">
      <alignment horizontal="right" vertical="center"/>
    </xf>
    <xf numFmtId="4" fontId="12" fillId="4" borderId="44" xfId="3" applyNumberFormat="1" applyFont="1" applyFill="1" applyBorder="1" applyAlignment="1">
      <alignment horizontal="right" vertical="center"/>
    </xf>
    <xf numFmtId="4" fontId="20" fillId="4" borderId="43" xfId="3" applyNumberFormat="1" applyFont="1" applyFill="1" applyBorder="1" applyAlignment="1">
      <alignment horizontal="right"/>
    </xf>
    <xf numFmtId="4" fontId="20" fillId="4" borderId="44" xfId="3" applyNumberFormat="1" applyFont="1" applyFill="1" applyBorder="1" applyAlignment="1">
      <alignment horizontal="right"/>
    </xf>
    <xf numFmtId="4" fontId="19" fillId="4" borderId="29" xfId="3" applyNumberFormat="1" applyFont="1" applyFill="1" applyBorder="1" applyAlignment="1">
      <alignment horizontal="right" vertical="center"/>
    </xf>
    <xf numFmtId="4" fontId="19" fillId="4" borderId="30" xfId="3" applyNumberFormat="1" applyFont="1" applyFill="1" applyBorder="1" applyAlignment="1">
      <alignment horizontal="right" vertical="center"/>
    </xf>
    <xf numFmtId="4" fontId="19" fillId="4" borderId="41" xfId="3" applyNumberFormat="1" applyFont="1" applyFill="1" applyBorder="1" applyAlignment="1">
      <alignment horizontal="right" vertical="center"/>
    </xf>
    <xf numFmtId="4" fontId="19" fillId="4" borderId="42" xfId="3" applyNumberFormat="1" applyFont="1" applyFill="1" applyBorder="1" applyAlignment="1">
      <alignment horizontal="right" vertical="center"/>
    </xf>
    <xf numFmtId="4" fontId="20" fillId="4" borderId="43" xfId="3" applyNumberFormat="1" applyFont="1" applyFill="1" applyBorder="1" applyAlignment="1">
      <alignment horizontal="right" vertical="center"/>
    </xf>
    <xf numFmtId="4" fontId="20" fillId="4" borderId="44" xfId="3" applyNumberFormat="1" applyFont="1" applyFill="1" applyBorder="1" applyAlignment="1">
      <alignment horizontal="right" vertical="center"/>
    </xf>
    <xf numFmtId="4" fontId="40" fillId="4" borderId="41" xfId="3" applyNumberFormat="1" applyFont="1" applyFill="1" applyBorder="1" applyAlignment="1">
      <alignment horizontal="right" vertical="center"/>
    </xf>
    <xf numFmtId="4" fontId="12" fillId="4" borderId="43" xfId="3" applyNumberFormat="1" applyFont="1" applyFill="1" applyBorder="1" applyAlignment="1">
      <alignment horizontal="right"/>
    </xf>
    <xf numFmtId="4" fontId="12" fillId="4" borderId="44" xfId="3" applyNumberFormat="1" applyFont="1" applyFill="1" applyBorder="1" applyAlignment="1">
      <alignment horizontal="right"/>
    </xf>
    <xf numFmtId="4" fontId="19" fillId="4" borderId="51" xfId="3" applyNumberFormat="1" applyFont="1" applyFill="1" applyBorder="1" applyAlignment="1">
      <alignment horizontal="right" vertical="center"/>
    </xf>
    <xf numFmtId="4" fontId="19" fillId="4" borderId="61" xfId="3" applyNumberFormat="1" applyFont="1" applyFill="1" applyBorder="1" applyAlignment="1">
      <alignment horizontal="right" vertical="center"/>
    </xf>
    <xf numFmtId="4" fontId="12" fillId="4" borderId="29" xfId="3" applyNumberFormat="1" applyFont="1" applyFill="1" applyBorder="1" applyAlignment="1">
      <alignment horizontal="right"/>
    </xf>
    <xf numFmtId="4" fontId="12" fillId="4" borderId="30" xfId="3" applyNumberFormat="1" applyFont="1" applyFill="1" applyBorder="1" applyAlignment="1">
      <alignment horizontal="right"/>
    </xf>
    <xf numFmtId="4" fontId="12" fillId="4" borderId="22" xfId="3" applyNumberFormat="1" applyFont="1" applyFill="1" applyBorder="1" applyAlignment="1">
      <alignment horizontal="right"/>
    </xf>
    <xf numFmtId="4" fontId="12" fillId="4" borderId="23" xfId="3" applyNumberFormat="1" applyFont="1" applyFill="1" applyBorder="1" applyAlignment="1">
      <alignment horizontal="right"/>
    </xf>
    <xf numFmtId="4" fontId="12" fillId="4" borderId="25" xfId="3" applyNumberFormat="1" applyFont="1" applyFill="1" applyBorder="1" applyAlignment="1">
      <alignment horizontal="right"/>
    </xf>
    <xf numFmtId="4" fontId="12" fillId="4" borderId="26" xfId="3" applyNumberFormat="1" applyFont="1" applyFill="1" applyBorder="1" applyAlignment="1">
      <alignment horizontal="right"/>
    </xf>
    <xf numFmtId="4" fontId="12" fillId="4" borderId="29" xfId="3" applyNumberFormat="1" applyFont="1" applyFill="1" applyBorder="1" applyAlignment="1">
      <alignment horizontal="right" vertical="center"/>
    </xf>
    <xf numFmtId="4" fontId="12" fillId="4" borderId="30" xfId="3" applyNumberFormat="1" applyFont="1" applyFill="1" applyBorder="1" applyAlignment="1">
      <alignment horizontal="right" vertical="center"/>
    </xf>
    <xf numFmtId="0" fontId="8" fillId="4" borderId="0" xfId="1" applyFont="1" applyFill="1" applyAlignment="1">
      <alignment horizontal="center" vertical="center"/>
    </xf>
    <xf numFmtId="3" fontId="12" fillId="8" borderId="56" xfId="0" applyNumberFormat="1" applyFont="1" applyFill="1" applyBorder="1" applyAlignment="1">
      <alignment horizontal="center" vertical="center"/>
    </xf>
    <xf numFmtId="3" fontId="12" fillId="8" borderId="34" xfId="0" applyNumberFormat="1" applyFont="1" applyFill="1" applyBorder="1" applyAlignment="1">
      <alignment horizontal="center" vertical="center"/>
    </xf>
    <xf numFmtId="3" fontId="12" fillId="8" borderId="57" xfId="0" applyNumberFormat="1" applyFont="1" applyFill="1" applyBorder="1" applyAlignment="1">
      <alignment horizontal="center" vertical="center"/>
    </xf>
    <xf numFmtId="3" fontId="27" fillId="8" borderId="58" xfId="0" applyNumberFormat="1" applyFont="1" applyFill="1" applyBorder="1" applyAlignment="1">
      <alignment horizontal="center" vertical="center" wrapText="1"/>
    </xf>
    <xf numFmtId="3" fontId="27" fillId="8" borderId="59" xfId="0" applyNumberFormat="1" applyFont="1" applyFill="1" applyBorder="1" applyAlignment="1">
      <alignment horizontal="center" vertical="center" wrapText="1"/>
    </xf>
    <xf numFmtId="3" fontId="27" fillId="8" borderId="60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 wrapText="1"/>
    </xf>
    <xf numFmtId="3" fontId="8" fillId="8" borderId="55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5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8" fillId="6" borderId="4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left" vertical="center" wrapText="1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26" fillId="8" borderId="15" xfId="0" applyFont="1" applyFill="1" applyBorder="1" applyAlignment="1">
      <alignment horizontal="center" vertical="center" wrapText="1"/>
    </xf>
    <xf numFmtId="3" fontId="12" fillId="4" borderId="24" xfId="3" applyNumberFormat="1" applyFont="1" applyFill="1" applyBorder="1" applyAlignment="1">
      <alignment horizontal="center"/>
    </xf>
    <xf numFmtId="3" fontId="12" fillId="4" borderId="26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52" xfId="3" applyNumberFormat="1" applyFont="1" applyFill="1" applyBorder="1" applyAlignment="1">
      <alignment horizontal="center"/>
    </xf>
    <xf numFmtId="3" fontId="12" fillId="4" borderId="45" xfId="3" applyNumberFormat="1" applyFont="1" applyFill="1" applyBorder="1" applyAlignment="1">
      <alignment horizontal="center"/>
    </xf>
    <xf numFmtId="3" fontId="12" fillId="4" borderId="37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23" xfId="3" applyNumberFormat="1" applyFont="1" applyFill="1" applyBorder="1" applyAlignment="1">
      <alignment horizontal="center"/>
    </xf>
    <xf numFmtId="3" fontId="12" fillId="4" borderId="39" xfId="3" applyNumberFormat="1" applyFont="1" applyFill="1" applyBorder="1" applyAlignment="1">
      <alignment horizontal="center"/>
    </xf>
    <xf numFmtId="3" fontId="12" fillId="4" borderId="40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3" fontId="12" fillId="4" borderId="20" xfId="3" applyNumberFormat="1" applyFont="1" applyFill="1" applyBorder="1" applyAlignment="1">
      <alignment horizontal="center"/>
    </xf>
    <xf numFmtId="49" fontId="12" fillId="4" borderId="4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49" fontId="12" fillId="4" borderId="7" xfId="3" applyNumberFormat="1" applyFont="1" applyFill="1" applyBorder="1" applyAlignment="1">
      <alignment horizontal="right" vertical="center"/>
    </xf>
    <xf numFmtId="3" fontId="12" fillId="0" borderId="4" xfId="3" quotePrefix="1" applyNumberFormat="1" applyFont="1" applyBorder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21" fillId="4" borderId="0" xfId="3" applyNumberFormat="1" applyFont="1" applyFill="1" applyAlignment="1">
      <alignment horizontal="center" vertical="center"/>
    </xf>
    <xf numFmtId="0" fontId="8" fillId="0" borderId="17" xfId="3" quotePrefix="1" applyFont="1" applyBorder="1" applyAlignment="1">
      <alignment horizontal="center" vertical="center" wrapText="1"/>
    </xf>
    <xf numFmtId="0" fontId="8" fillId="0" borderId="16" xfId="3" quotePrefix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8" xfId="3" quotePrefix="1" applyNumberFormat="1" applyFont="1" applyBorder="1" applyAlignment="1">
      <alignment horizontal="left" vertical="center" wrapText="1"/>
    </xf>
    <xf numFmtId="3" fontId="8" fillId="0" borderId="27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32" xfId="3" quotePrefix="1" applyNumberFormat="1" applyFont="1" applyBorder="1" applyAlignment="1">
      <alignment horizontal="center" vertical="center"/>
    </xf>
    <xf numFmtId="3" fontId="8" fillId="0" borderId="17" xfId="3" applyNumberFormat="1" applyFont="1" applyBorder="1" applyAlignment="1">
      <alignment horizontal="center" vertical="center" wrapText="1"/>
    </xf>
    <xf numFmtId="3" fontId="8" fillId="0" borderId="16" xfId="3" applyNumberFormat="1" applyFont="1" applyBorder="1" applyAlignment="1">
      <alignment horizontal="center" vertical="center" wrapText="1"/>
    </xf>
    <xf numFmtId="0" fontId="12" fillId="0" borderId="4" xfId="3" quotePrefix="1" applyFont="1" applyBorder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8" fillId="0" borderId="8" xfId="3" quotePrefix="1" applyNumberFormat="1" applyFont="1" applyBorder="1" applyAlignment="1">
      <alignment horizontal="left" wrapText="1"/>
    </xf>
    <xf numFmtId="49" fontId="12" fillId="0" borderId="4" xfId="3" quotePrefix="1" applyNumberFormat="1" applyFont="1" applyBorder="1" applyAlignment="1">
      <alignment horizontal="left" vertical="center" wrapText="1"/>
    </xf>
    <xf numFmtId="49" fontId="12" fillId="0" borderId="7" xfId="3" quotePrefix="1" applyNumberFormat="1" applyFont="1" applyBorder="1" applyAlignment="1">
      <alignment horizontal="left" vertical="center" wrapText="1"/>
    </xf>
    <xf numFmtId="3" fontId="8" fillId="0" borderId="0" xfId="3" applyNumberFormat="1" applyFont="1" applyAlignment="1">
      <alignment horizontal="center" vertical="center"/>
    </xf>
    <xf numFmtId="3" fontId="12" fillId="0" borderId="0" xfId="3" quotePrefix="1" applyNumberFormat="1" applyFont="1" applyAlignment="1">
      <alignment horizontal="left" vertical="center"/>
    </xf>
    <xf numFmtId="3" fontId="12" fillId="0" borderId="4" xfId="3" quotePrefix="1" applyNumberFormat="1" applyFont="1" applyBorder="1" applyAlignment="1">
      <alignment horizontal="left" vertical="center"/>
    </xf>
    <xf numFmtId="3" fontId="12" fillId="0" borderId="7" xfId="3" quotePrefix="1" applyNumberFormat="1" applyFont="1" applyBorder="1" applyAlignment="1">
      <alignment horizontal="left" vertical="center"/>
    </xf>
    <xf numFmtId="49" fontId="12" fillId="0" borderId="4" xfId="3" quotePrefix="1" applyNumberFormat="1" applyFont="1" applyBorder="1" applyAlignment="1">
      <alignment horizontal="left" vertical="center"/>
    </xf>
    <xf numFmtId="49" fontId="12" fillId="0" borderId="7" xfId="3" quotePrefix="1" applyNumberFormat="1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/>
    </xf>
  </cellXfs>
  <cellStyles count="10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0000000-0005-0000-0000-000007000000}"/>
    <cellStyle name="Obično_List10" xfId="9" xr:uid="{00000000-0005-0000-0000-000008000000}"/>
    <cellStyle name="Obično_List4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Normal="100" workbookViewId="0">
      <selection activeCell="L4" sqref="L4"/>
    </sheetView>
  </sheetViews>
  <sheetFormatPr defaultColWidth="8.85546875" defaultRowHeight="15.75" x14ac:dyDescent="0.25"/>
  <cols>
    <col min="1" max="4" width="8.85546875" style="186" customWidth="1"/>
    <col min="5" max="5" width="20.85546875" style="186" customWidth="1"/>
    <col min="6" max="6" width="12.85546875" style="186" hidden="1" customWidth="1"/>
    <col min="7" max="7" width="16.28515625" style="186" customWidth="1"/>
    <col min="8" max="8" width="14.7109375" style="186" customWidth="1"/>
    <col min="9" max="9" width="15.5703125" style="186" customWidth="1"/>
    <col min="10" max="10" width="16.5703125" style="186" customWidth="1"/>
    <col min="11" max="11" width="8.85546875" style="186" customWidth="1"/>
    <col min="12" max="12" width="16.85546875" style="186" customWidth="1"/>
    <col min="13" max="13" width="11.7109375" style="186" bestFit="1" customWidth="1"/>
    <col min="14" max="16" width="12.7109375" style="186" bestFit="1" customWidth="1"/>
    <col min="17" max="17" width="8.85546875" style="186" customWidth="1"/>
    <col min="18" max="16384" width="8.85546875" style="186"/>
  </cols>
  <sheetData>
    <row r="1" spans="1:16" ht="40.5" customHeight="1" x14ac:dyDescent="0.25">
      <c r="A1" s="502" t="s">
        <v>378</v>
      </c>
      <c r="B1" s="502"/>
      <c r="C1" s="502"/>
      <c r="D1" s="502"/>
      <c r="E1" s="502"/>
      <c r="F1" s="502"/>
      <c r="G1" s="502"/>
      <c r="H1" s="502"/>
      <c r="I1" s="502"/>
      <c r="J1" s="502"/>
    </row>
    <row r="2" spans="1:16" ht="24" customHeight="1" x14ac:dyDescent="0.25">
      <c r="A2" s="497" t="s">
        <v>32</v>
      </c>
      <c r="B2" s="497"/>
      <c r="C2" s="497"/>
      <c r="D2" s="497"/>
      <c r="E2" s="497"/>
      <c r="F2" s="497"/>
      <c r="G2" s="497"/>
      <c r="H2" s="497"/>
      <c r="I2" s="497"/>
      <c r="J2" s="497"/>
    </row>
    <row r="3" spans="1:16" ht="60.75" customHeight="1" x14ac:dyDescent="0.25">
      <c r="A3" s="503" t="s">
        <v>0</v>
      </c>
      <c r="B3" s="503"/>
      <c r="C3" s="503"/>
      <c r="D3" s="503"/>
      <c r="E3" s="503"/>
      <c r="F3" s="188" t="s">
        <v>30</v>
      </c>
      <c r="G3" s="188" t="s">
        <v>360</v>
      </c>
      <c r="H3" s="188" t="s">
        <v>192</v>
      </c>
      <c r="I3" s="188" t="s">
        <v>193</v>
      </c>
      <c r="J3" s="188" t="s">
        <v>194</v>
      </c>
    </row>
    <row r="4" spans="1:16" ht="28.15" customHeight="1" x14ac:dyDescent="0.25">
      <c r="A4" s="504" t="s">
        <v>2</v>
      </c>
      <c r="B4" s="504"/>
      <c r="C4" s="504"/>
      <c r="D4" s="504"/>
      <c r="E4" s="504"/>
      <c r="F4" s="189" t="e">
        <f>SUM(F5:F6)</f>
        <v>#REF!</v>
      </c>
      <c r="G4" s="436">
        <f>SUM(G5:G6)</f>
        <v>13977245</v>
      </c>
      <c r="H4" s="436">
        <f t="shared" ref="H4:J4" si="0">SUM(H5:H6)</f>
        <v>13142113.84</v>
      </c>
      <c r="I4" s="436">
        <f>SUM(I5:I6)</f>
        <v>14480370</v>
      </c>
      <c r="J4" s="436">
        <f t="shared" si="0"/>
        <v>14649537</v>
      </c>
      <c r="L4" s="190"/>
    </row>
    <row r="5" spans="1:16" ht="28.15" customHeight="1" x14ac:dyDescent="0.25">
      <c r="A5" s="499" t="s">
        <v>3</v>
      </c>
      <c r="B5" s="499"/>
      <c r="C5" s="499"/>
      <c r="D5" s="499"/>
      <c r="E5" s="499"/>
      <c r="F5" s="191" t="e">
        <f>SUM('RAČUN PRIHODA I RASHODA'!#REF!)</f>
        <v>#REF!</v>
      </c>
      <c r="G5" s="437">
        <v>13976581</v>
      </c>
      <c r="H5" s="437">
        <f>SUM('RAČUN PRIHODA I RASHODA'!E5)</f>
        <v>13142113.84</v>
      </c>
      <c r="I5" s="437">
        <f>SUM('RAČUN PRIHODA I RASHODA'!F5)</f>
        <v>14479706</v>
      </c>
      <c r="J5" s="437">
        <f>SUM('RAČUN PRIHODA I RASHODA'!G5)</f>
        <v>14642172</v>
      </c>
      <c r="L5" s="192"/>
      <c r="M5" s="192"/>
      <c r="N5" s="192"/>
      <c r="O5" s="192"/>
    </row>
    <row r="6" spans="1:16" ht="28.15" customHeight="1" x14ac:dyDescent="0.25">
      <c r="A6" s="496" t="s">
        <v>4</v>
      </c>
      <c r="B6" s="496"/>
      <c r="C6" s="496"/>
      <c r="D6" s="496"/>
      <c r="E6" s="496"/>
      <c r="F6" s="193" t="e">
        <f>SUM('RAČUN PRIHODA I RASHODA'!#REF!)</f>
        <v>#REF!</v>
      </c>
      <c r="G6" s="438">
        <v>664</v>
      </c>
      <c r="H6" s="438">
        <f>SUM('RAČUN PRIHODA I RASHODA'!E48)</f>
        <v>0</v>
      </c>
      <c r="I6" s="438">
        <f>SUM('RAČUN PRIHODA I RASHODA'!F48)</f>
        <v>664</v>
      </c>
      <c r="J6" s="438">
        <f>SUM('RAČUN PRIHODA I RASHODA'!G48)</f>
        <v>7365</v>
      </c>
    </row>
    <row r="7" spans="1:16" ht="28.15" customHeight="1" x14ac:dyDescent="0.25">
      <c r="A7" s="498" t="s">
        <v>5</v>
      </c>
      <c r="B7" s="498"/>
      <c r="C7" s="498"/>
      <c r="D7" s="498"/>
      <c r="E7" s="498"/>
      <c r="F7" s="194" t="e">
        <f t="shared" ref="F7:G7" si="1">SUM(F8:F9)</f>
        <v>#REF!</v>
      </c>
      <c r="G7" s="439">
        <f t="shared" si="1"/>
        <v>13998228.359999999</v>
      </c>
      <c r="H7" s="439">
        <f>SUM(H8:H9)</f>
        <v>12914342.460000003</v>
      </c>
      <c r="I7" s="439">
        <f>SUM(I8:I9)</f>
        <v>14768637.430000002</v>
      </c>
      <c r="J7" s="439">
        <f>SUM(J8:J9)</f>
        <v>15160322.729999999</v>
      </c>
    </row>
    <row r="8" spans="1:16" ht="28.15" customHeight="1" x14ac:dyDescent="0.25">
      <c r="A8" s="499" t="s">
        <v>6</v>
      </c>
      <c r="B8" s="499"/>
      <c r="C8" s="499"/>
      <c r="D8" s="499"/>
      <c r="E8" s="499"/>
      <c r="F8" s="191" t="e">
        <f>SUM('RAČUN PRIHODA I RASHODA'!#REF!)</f>
        <v>#REF!</v>
      </c>
      <c r="G8" s="437">
        <v>12462286.9</v>
      </c>
      <c r="H8" s="437">
        <f>SUM('RAČUN PRIHODA I RASHODA'!E72)</f>
        <v>11419509.980000002</v>
      </c>
      <c r="I8" s="437">
        <f>SUM('RAČUN PRIHODA I RASHODA'!F72)</f>
        <v>13136847.690000001</v>
      </c>
      <c r="J8" s="437">
        <f>SUM('RAČUN PRIHODA I RASHODA'!G72)</f>
        <v>13599544.459999999</v>
      </c>
      <c r="L8" s="192"/>
      <c r="M8" s="192"/>
      <c r="N8" s="190"/>
      <c r="O8" s="190"/>
      <c r="P8" s="190"/>
    </row>
    <row r="9" spans="1:16" ht="28.15" customHeight="1" x14ac:dyDescent="0.25">
      <c r="A9" s="496" t="s">
        <v>7</v>
      </c>
      <c r="B9" s="496"/>
      <c r="C9" s="496"/>
      <c r="D9" s="496"/>
      <c r="E9" s="496"/>
      <c r="F9" s="193" t="e">
        <f>SUM('RAČUN PRIHODA I RASHODA'!#REF!)</f>
        <v>#REF!</v>
      </c>
      <c r="G9" s="438">
        <v>1535941.46</v>
      </c>
      <c r="H9" s="438">
        <f>SUM('RAČUN PRIHODA I RASHODA'!E266)</f>
        <v>1494832.48</v>
      </c>
      <c r="I9" s="438">
        <f>SUM('RAČUN PRIHODA I RASHODA'!F266)</f>
        <v>1631789.74</v>
      </c>
      <c r="J9" s="438">
        <f>SUM('RAČUN PRIHODA I RASHODA'!G266)</f>
        <v>1560778.27</v>
      </c>
      <c r="N9" s="190"/>
      <c r="O9" s="190"/>
      <c r="P9" s="190"/>
    </row>
    <row r="10" spans="1:16" ht="28.15" customHeight="1" x14ac:dyDescent="0.25">
      <c r="A10" s="500" t="s">
        <v>8</v>
      </c>
      <c r="B10" s="500"/>
      <c r="C10" s="500"/>
      <c r="D10" s="500"/>
      <c r="E10" s="500"/>
      <c r="F10" s="195" t="e">
        <f>SUM(F4-F7)</f>
        <v>#REF!</v>
      </c>
      <c r="G10" s="440">
        <f>SUM(G4-G7)</f>
        <v>-20983.359999999404</v>
      </c>
      <c r="H10" s="440">
        <f>SUM(H4-H7)</f>
        <v>227771.37999999709</v>
      </c>
      <c r="I10" s="440">
        <f>SUM(I4-I7)</f>
        <v>-288267.43000000156</v>
      </c>
      <c r="J10" s="440">
        <f>SUM(J4-J7)</f>
        <v>-510785.72999999858</v>
      </c>
      <c r="N10" s="190"/>
      <c r="O10" s="190"/>
      <c r="P10" s="190"/>
    </row>
    <row r="11" spans="1:16" x14ac:dyDescent="0.25">
      <c r="A11" s="187"/>
      <c r="B11" s="187"/>
      <c r="C11" s="187"/>
      <c r="D11" s="187"/>
      <c r="E11" s="187"/>
      <c r="F11" s="187"/>
      <c r="G11" s="187"/>
      <c r="H11" s="187"/>
      <c r="I11" s="187"/>
      <c r="J11" s="187"/>
      <c r="K11" s="185"/>
      <c r="L11" s="185"/>
      <c r="M11" s="185"/>
      <c r="N11" s="185"/>
      <c r="O11" s="185"/>
      <c r="P11" s="190"/>
    </row>
    <row r="12" spans="1:16" ht="21.75" customHeight="1" x14ac:dyDescent="0.25">
      <c r="A12" s="497" t="s">
        <v>33</v>
      </c>
      <c r="B12" s="497"/>
      <c r="C12" s="497"/>
      <c r="D12" s="497"/>
      <c r="E12" s="497"/>
      <c r="F12" s="497"/>
      <c r="G12" s="497"/>
      <c r="H12" s="497"/>
      <c r="I12" s="497"/>
      <c r="J12" s="497"/>
      <c r="K12" s="185"/>
      <c r="L12" s="185"/>
      <c r="M12" s="185"/>
      <c r="N12" s="185"/>
      <c r="O12" s="185"/>
      <c r="P12" s="190"/>
    </row>
    <row r="13" spans="1:16" ht="67.5" customHeight="1" x14ac:dyDescent="0.25">
      <c r="A13" s="506" t="s">
        <v>10</v>
      </c>
      <c r="B13" s="507"/>
      <c r="C13" s="507"/>
      <c r="D13" s="507"/>
      <c r="E13" s="507"/>
      <c r="F13" s="188" t="s">
        <v>30</v>
      </c>
      <c r="G13" s="188" t="s">
        <v>360</v>
      </c>
      <c r="H13" s="188" t="s">
        <v>192</v>
      </c>
      <c r="I13" s="188" t="s">
        <v>193</v>
      </c>
      <c r="J13" s="188" t="s">
        <v>194</v>
      </c>
    </row>
    <row r="14" spans="1:16" ht="25.9" customHeight="1" x14ac:dyDescent="0.25">
      <c r="A14" s="508" t="s">
        <v>11</v>
      </c>
      <c r="B14" s="499"/>
      <c r="C14" s="499"/>
      <c r="D14" s="499"/>
      <c r="E14" s="499"/>
      <c r="F14" s="196">
        <v>0</v>
      </c>
      <c r="G14" s="450">
        <v>0</v>
      </c>
      <c r="H14" s="450">
        <v>76523.69</v>
      </c>
      <c r="I14" s="450">
        <v>0</v>
      </c>
      <c r="J14" s="451">
        <v>0</v>
      </c>
    </row>
    <row r="15" spans="1:16" ht="25.9" customHeight="1" x14ac:dyDescent="0.25">
      <c r="A15" s="508" t="s">
        <v>12</v>
      </c>
      <c r="B15" s="499"/>
      <c r="C15" s="499"/>
      <c r="D15" s="499"/>
      <c r="E15" s="499"/>
      <c r="F15" s="196">
        <v>0</v>
      </c>
      <c r="G15" s="450">
        <v>0</v>
      </c>
      <c r="H15" s="450">
        <v>0</v>
      </c>
      <c r="I15" s="450">
        <v>0</v>
      </c>
      <c r="J15" s="451">
        <v>0</v>
      </c>
    </row>
    <row r="16" spans="1:16" s="198" customFormat="1" ht="25.9" customHeight="1" x14ac:dyDescent="0.25">
      <c r="A16" s="501" t="s">
        <v>13</v>
      </c>
      <c r="B16" s="500"/>
      <c r="C16" s="500"/>
      <c r="D16" s="500"/>
      <c r="E16" s="500"/>
      <c r="F16" s="197">
        <f t="shared" ref="F16:G16" si="2">SUM(F14-F15)</f>
        <v>0</v>
      </c>
      <c r="G16" s="440">
        <f t="shared" si="2"/>
        <v>0</v>
      </c>
      <c r="H16" s="440">
        <f>SUM(H14-H15)</f>
        <v>76523.69</v>
      </c>
      <c r="I16" s="440">
        <f t="shared" ref="I16:J16" si="3">SUM(I14-I15)</f>
        <v>0</v>
      </c>
      <c r="J16" s="440">
        <f t="shared" si="3"/>
        <v>0</v>
      </c>
      <c r="N16" s="199"/>
    </row>
    <row r="17" spans="1:16" s="198" customFormat="1" ht="21.75" customHeight="1" x14ac:dyDescent="0.25">
      <c r="A17" s="200"/>
      <c r="B17" s="200"/>
      <c r="C17" s="200"/>
      <c r="D17" s="200"/>
      <c r="E17" s="200"/>
      <c r="F17" s="200"/>
      <c r="G17" s="200"/>
      <c r="H17" s="201"/>
      <c r="I17" s="201"/>
      <c r="J17" s="201"/>
    </row>
    <row r="18" spans="1:16" ht="21.75" customHeight="1" x14ac:dyDescent="0.25">
      <c r="A18" s="497" t="s">
        <v>34</v>
      </c>
      <c r="B18" s="497"/>
      <c r="C18" s="497"/>
      <c r="D18" s="497"/>
      <c r="E18" s="497"/>
      <c r="F18" s="497"/>
      <c r="G18" s="497"/>
      <c r="H18" s="497"/>
      <c r="I18" s="497"/>
      <c r="J18" s="497"/>
      <c r="N18" s="190"/>
      <c r="O18" s="190"/>
      <c r="P18" s="190"/>
    </row>
    <row r="19" spans="1:16" ht="65.25" customHeight="1" x14ac:dyDescent="0.25">
      <c r="A19" s="506" t="s">
        <v>9</v>
      </c>
      <c r="B19" s="507"/>
      <c r="C19" s="507"/>
      <c r="D19" s="507"/>
      <c r="E19" s="507"/>
      <c r="F19" s="188" t="s">
        <v>30</v>
      </c>
      <c r="G19" s="188" t="s">
        <v>360</v>
      </c>
      <c r="H19" s="188" t="s">
        <v>192</v>
      </c>
      <c r="I19" s="188" t="s">
        <v>193</v>
      </c>
      <c r="J19" s="188" t="s">
        <v>194</v>
      </c>
      <c r="M19" s="190"/>
      <c r="N19" s="190"/>
      <c r="O19" s="190"/>
      <c r="P19" s="190"/>
    </row>
    <row r="20" spans="1:16" ht="36" customHeight="1" x14ac:dyDescent="0.25">
      <c r="A20" s="509" t="s">
        <v>69</v>
      </c>
      <c r="B20" s="510"/>
      <c r="C20" s="510"/>
      <c r="D20" s="510"/>
      <c r="E20" s="511"/>
      <c r="F20" s="202">
        <v>130100</v>
      </c>
      <c r="G20" s="441">
        <v>20983.360000000001</v>
      </c>
      <c r="H20" s="441">
        <v>114537</v>
      </c>
      <c r="I20" s="441">
        <v>288267.43</v>
      </c>
      <c r="J20" s="441">
        <v>291823.26</v>
      </c>
      <c r="L20" s="190"/>
      <c r="M20" s="190"/>
      <c r="N20" s="190"/>
      <c r="O20" s="190"/>
      <c r="P20" s="190"/>
    </row>
    <row r="21" spans="1:16" s="203" customFormat="1" ht="36" customHeight="1" x14ac:dyDescent="0.25">
      <c r="A21" s="512" t="s">
        <v>35</v>
      </c>
      <c r="B21" s="513"/>
      <c r="C21" s="513"/>
      <c r="D21" s="513"/>
      <c r="E21" s="514"/>
      <c r="F21" s="197" t="e">
        <f>SUM('RAČUN PRIHODA I RASHODA'!#REF!-'RAČUN PRIHODA I RASHODA'!#REF!)</f>
        <v>#REF!</v>
      </c>
      <c r="G21" s="440">
        <v>20983.360000000001</v>
      </c>
      <c r="H21" s="440">
        <v>95553.34</v>
      </c>
      <c r="I21" s="440">
        <v>0</v>
      </c>
      <c r="J21" s="440">
        <v>0</v>
      </c>
      <c r="L21" s="204"/>
      <c r="M21" s="205"/>
      <c r="N21" s="204"/>
    </row>
    <row r="22" spans="1:16" ht="21.75" customHeight="1" x14ac:dyDescent="0.25">
      <c r="A22" s="206"/>
      <c r="B22" s="207"/>
      <c r="C22" s="208"/>
      <c r="D22" s="209"/>
      <c r="E22" s="207"/>
      <c r="F22" s="207"/>
      <c r="G22" s="452"/>
      <c r="H22" s="442">
        <v>20983.360000000001</v>
      </c>
      <c r="I22" s="442"/>
      <c r="J22" s="442"/>
      <c r="M22" s="190"/>
    </row>
    <row r="23" spans="1:16" ht="30" customHeight="1" x14ac:dyDescent="0.25">
      <c r="A23" s="505" t="s">
        <v>189</v>
      </c>
      <c r="B23" s="505"/>
      <c r="C23" s="505"/>
      <c r="D23" s="505"/>
      <c r="E23" s="505"/>
      <c r="F23" s="210" t="e">
        <f t="shared" ref="F23" si="4">SUM(F10,F16,F21)</f>
        <v>#REF!</v>
      </c>
      <c r="G23" s="443">
        <f>G20-G21</f>
        <v>0</v>
      </c>
      <c r="H23" s="443">
        <v>97507.05</v>
      </c>
      <c r="I23" s="443">
        <f>I20-I21</f>
        <v>288267.43</v>
      </c>
      <c r="J23" s="443">
        <f>SUM(J10,J20)</f>
        <v>-218962.46999999858</v>
      </c>
    </row>
    <row r="25" spans="1:16" x14ac:dyDescent="0.25">
      <c r="F25" s="192"/>
      <c r="G25" s="190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1.1023622047244095" right="0.70866141732283472" top="0.74803149606299213" bottom="0.74803149606299213" header="0.31496062992125984" footer="0.31496062992125984"/>
  <pageSetup paperSize="9" scale="8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3"/>
  <sheetViews>
    <sheetView zoomScale="110" zoomScaleNormal="110" workbookViewId="0">
      <selection sqref="A1:I1"/>
    </sheetView>
  </sheetViews>
  <sheetFormatPr defaultColWidth="9.140625" defaultRowHeight="15" x14ac:dyDescent="0.2"/>
  <cols>
    <col min="1" max="1" width="7" style="284" bestFit="1" customWidth="1"/>
    <col min="2" max="2" width="12.5703125" style="284" customWidth="1"/>
    <col min="3" max="3" width="5.28515625" style="284" bestFit="1" customWidth="1"/>
    <col min="4" max="4" width="48" style="284" customWidth="1"/>
    <col min="5" max="5" width="14.5703125" style="299" customWidth="1"/>
    <col min="6" max="6" width="13.85546875" style="284" customWidth="1"/>
    <col min="7" max="7" width="14.7109375" style="284" customWidth="1"/>
    <col min="8" max="8" width="9.85546875" style="284" customWidth="1"/>
    <col min="9" max="9" width="8.85546875" style="284" bestFit="1" customWidth="1"/>
    <col min="10" max="16384" width="9.140625" style="284"/>
  </cols>
  <sheetData>
    <row r="1" spans="1:9" ht="39.75" customHeight="1" x14ac:dyDescent="0.2">
      <c r="A1" s="480" t="s">
        <v>377</v>
      </c>
      <c r="B1" s="480"/>
      <c r="C1" s="480"/>
      <c r="D1" s="480"/>
      <c r="E1" s="480"/>
      <c r="F1" s="480"/>
      <c r="G1" s="480"/>
      <c r="H1" s="480"/>
      <c r="I1" s="480"/>
    </row>
    <row r="2" spans="1:9" ht="15.75" customHeight="1" x14ac:dyDescent="0.2">
      <c r="A2" s="489" t="s">
        <v>3</v>
      </c>
      <c r="B2" s="490"/>
      <c r="C2" s="490"/>
      <c r="D2" s="490"/>
      <c r="E2" s="490"/>
      <c r="F2" s="490"/>
      <c r="G2" s="490"/>
      <c r="H2" s="490"/>
      <c r="I2" s="490"/>
    </row>
    <row r="3" spans="1:9" s="285" customFormat="1" ht="66" customHeight="1" x14ac:dyDescent="0.2">
      <c r="A3" s="265" t="s">
        <v>36</v>
      </c>
      <c r="B3" s="265" t="s">
        <v>326</v>
      </c>
      <c r="C3" s="265" t="s">
        <v>46</v>
      </c>
      <c r="D3" s="179" t="s">
        <v>14</v>
      </c>
      <c r="E3" s="265" t="s">
        <v>192</v>
      </c>
      <c r="F3" s="265" t="s">
        <v>193</v>
      </c>
      <c r="G3" s="265" t="s">
        <v>194</v>
      </c>
      <c r="H3" s="265" t="s">
        <v>206</v>
      </c>
      <c r="I3" s="265" t="s">
        <v>206</v>
      </c>
    </row>
    <row r="4" spans="1:9" s="285" customFormat="1" ht="14.25" customHeight="1" x14ac:dyDescent="0.2">
      <c r="A4" s="488">
        <v>1</v>
      </c>
      <c r="B4" s="488"/>
      <c r="C4" s="488"/>
      <c r="D4" s="488"/>
      <c r="E4" s="266">
        <v>2</v>
      </c>
      <c r="F4" s="286">
        <v>3</v>
      </c>
      <c r="G4" s="286">
        <v>4</v>
      </c>
      <c r="H4" s="266" t="s">
        <v>230</v>
      </c>
      <c r="I4" s="233" t="s">
        <v>229</v>
      </c>
    </row>
    <row r="5" spans="1:9" s="288" customFormat="1" x14ac:dyDescent="0.2">
      <c r="A5" s="265">
        <v>6</v>
      </c>
      <c r="B5" s="8"/>
      <c r="C5" s="265"/>
      <c r="D5" s="176" t="s">
        <v>52</v>
      </c>
      <c r="E5" s="413">
        <f>SUM(E12,E17,E21,E25,E30,E35,E39,E43)</f>
        <v>13142113.84</v>
      </c>
      <c r="F5" s="413">
        <f>SUM(F12,F17,F21,F25,F30,F35,F39,F43)</f>
        <v>14479706</v>
      </c>
      <c r="G5" s="413">
        <f>SUM(G12,G17,G21,G25,G30,G35,G39,G43)</f>
        <v>14642172</v>
      </c>
      <c r="H5" s="278">
        <f>SUM(F5/E5*100)</f>
        <v>110.17790727035734</v>
      </c>
      <c r="I5" s="278">
        <f>SUM(G5/F5*100)</f>
        <v>101.12202554388881</v>
      </c>
    </row>
    <row r="6" spans="1:9" s="285" customFormat="1" ht="30" x14ac:dyDescent="0.2">
      <c r="A6" s="289"/>
      <c r="B6" s="11">
        <v>63</v>
      </c>
      <c r="C6" s="6"/>
      <c r="D6" s="252" t="s">
        <v>24</v>
      </c>
      <c r="E6" s="414">
        <f>SUM(E7,E9)</f>
        <v>613866.23</v>
      </c>
      <c r="F6" s="414">
        <f>SUM(F7,F9)</f>
        <v>660000</v>
      </c>
      <c r="G6" s="414">
        <f t="shared" ref="G6" si="0">SUM(G7,G9)</f>
        <v>694878.24</v>
      </c>
      <c r="H6" s="278">
        <f>SUM(F6/E6*100)</f>
        <v>107.51528064998787</v>
      </c>
      <c r="I6" s="278">
        <f t="shared" ref="I6:I53" si="1">SUM(G6/F6*100)</f>
        <v>105.28458181818181</v>
      </c>
    </row>
    <row r="7" spans="1:9" s="288" customFormat="1" x14ac:dyDescent="0.2">
      <c r="A7" s="289"/>
      <c r="B7" s="11" t="s">
        <v>246</v>
      </c>
      <c r="C7" s="6"/>
      <c r="D7" s="252" t="s">
        <v>93</v>
      </c>
      <c r="E7" s="414">
        <f>SUM(E8)</f>
        <v>330575.57</v>
      </c>
      <c r="F7" s="414">
        <f t="shared" ref="F7:G7" si="2">SUM(F8)</f>
        <v>0</v>
      </c>
      <c r="G7" s="414">
        <f t="shared" si="2"/>
        <v>0</v>
      </c>
      <c r="H7" s="278"/>
      <c r="I7" s="278"/>
    </row>
    <row r="8" spans="1:9" s="285" customFormat="1" x14ac:dyDescent="0.2">
      <c r="A8" s="290"/>
      <c r="B8" s="245" t="s">
        <v>238</v>
      </c>
      <c r="C8" s="290"/>
      <c r="D8" s="248" t="s">
        <v>237</v>
      </c>
      <c r="E8" s="415">
        <v>330575.57</v>
      </c>
      <c r="F8" s="415">
        <v>0</v>
      </c>
      <c r="G8" s="415">
        <v>0</v>
      </c>
      <c r="H8" s="278"/>
      <c r="I8" s="278"/>
    </row>
    <row r="9" spans="1:9" s="285" customFormat="1" ht="30" x14ac:dyDescent="0.2">
      <c r="A9" s="290"/>
      <c r="B9" s="11" t="s">
        <v>239</v>
      </c>
      <c r="C9" s="289"/>
      <c r="D9" s="252" t="s">
        <v>248</v>
      </c>
      <c r="E9" s="414">
        <f>SUM(E10:E11)</f>
        <v>283290.65999999997</v>
      </c>
      <c r="F9" s="414">
        <f t="shared" ref="F9:G9" si="3">SUM(F10:F11)</f>
        <v>660000</v>
      </c>
      <c r="G9" s="414">
        <f t="shared" si="3"/>
        <v>694878.24</v>
      </c>
      <c r="H9" s="278"/>
      <c r="I9" s="278"/>
    </row>
    <row r="10" spans="1:9" s="288" customFormat="1" ht="30" x14ac:dyDescent="0.2">
      <c r="A10" s="290"/>
      <c r="B10" s="245" t="s">
        <v>240</v>
      </c>
      <c r="C10" s="290"/>
      <c r="D10" s="248" t="s">
        <v>241</v>
      </c>
      <c r="E10" s="415">
        <v>28290.66</v>
      </c>
      <c r="F10" s="415">
        <v>560000</v>
      </c>
      <c r="G10" s="415">
        <v>674878.24</v>
      </c>
      <c r="H10" s="278"/>
      <c r="I10" s="278"/>
    </row>
    <row r="11" spans="1:9" s="288" customFormat="1" ht="30" x14ac:dyDescent="0.2">
      <c r="A11" s="290"/>
      <c r="B11" s="245" t="s">
        <v>357</v>
      </c>
      <c r="C11" s="290"/>
      <c r="D11" s="248" t="s">
        <v>358</v>
      </c>
      <c r="E11" s="415">
        <v>255000</v>
      </c>
      <c r="F11" s="415">
        <v>100000</v>
      </c>
      <c r="G11" s="415">
        <v>20000</v>
      </c>
      <c r="H11" s="278"/>
      <c r="I11" s="278"/>
    </row>
    <row r="12" spans="1:9" s="288" customFormat="1" x14ac:dyDescent="0.2">
      <c r="A12" s="291"/>
      <c r="B12" s="300"/>
      <c r="C12" s="2">
        <v>52</v>
      </c>
      <c r="D12" s="301" t="s">
        <v>38</v>
      </c>
      <c r="E12" s="416">
        <f>SUM(E6)</f>
        <v>613866.23</v>
      </c>
      <c r="F12" s="416">
        <f>SUM(F6)</f>
        <v>660000</v>
      </c>
      <c r="G12" s="416">
        <f>SUM(G6)</f>
        <v>694878.24</v>
      </c>
      <c r="H12" s="278">
        <f>SUM(G12/E12*100)</f>
        <v>113.19701362298429</v>
      </c>
      <c r="I12" s="278">
        <f t="shared" si="1"/>
        <v>105.28458181818181</v>
      </c>
    </row>
    <row r="13" spans="1:9" s="285" customFormat="1" x14ac:dyDescent="0.2">
      <c r="A13" s="289"/>
      <c r="B13" s="11" t="s">
        <v>319</v>
      </c>
      <c r="C13" s="6"/>
      <c r="D13" s="252" t="s">
        <v>81</v>
      </c>
      <c r="E13" s="414">
        <f>SUM(E14)</f>
        <v>277.14</v>
      </c>
      <c r="F13" s="414">
        <f>SUM(F14)</f>
        <v>466</v>
      </c>
      <c r="G13" s="414">
        <f>SUM(G14)</f>
        <v>307.29000000000002</v>
      </c>
      <c r="H13" s="278">
        <f>SUM(G13/E13*100)</f>
        <v>110.87897813379521</v>
      </c>
      <c r="I13" s="278">
        <f t="shared" ref="I13" si="4">SUM(G13/F13*100)</f>
        <v>65.942060085836914</v>
      </c>
    </row>
    <row r="14" spans="1:9" s="288" customFormat="1" x14ac:dyDescent="0.2">
      <c r="A14" s="289"/>
      <c r="B14" s="11" t="s">
        <v>320</v>
      </c>
      <c r="C14" s="6"/>
      <c r="D14" s="252" t="s">
        <v>82</v>
      </c>
      <c r="E14" s="414">
        <f>SUM(E15)</f>
        <v>277.14</v>
      </c>
      <c r="F14" s="414">
        <f>SUM(F15:F16)</f>
        <v>466</v>
      </c>
      <c r="G14" s="414">
        <f t="shared" ref="G14" si="5">SUM(G15)</f>
        <v>307.29000000000002</v>
      </c>
      <c r="H14" s="278"/>
      <c r="I14" s="278"/>
    </row>
    <row r="15" spans="1:9" s="285" customFormat="1" x14ac:dyDescent="0.2">
      <c r="A15" s="290"/>
      <c r="B15" s="245" t="s">
        <v>321</v>
      </c>
      <c r="C15" s="290"/>
      <c r="D15" s="248" t="s">
        <v>323</v>
      </c>
      <c r="E15" s="415">
        <v>277.14</v>
      </c>
      <c r="F15" s="415">
        <v>433</v>
      </c>
      <c r="G15" s="415">
        <v>307.29000000000002</v>
      </c>
      <c r="H15" s="278"/>
      <c r="I15" s="278"/>
    </row>
    <row r="16" spans="1:9" s="288" customFormat="1" x14ac:dyDescent="0.2">
      <c r="A16" s="290"/>
      <c r="B16" s="245" t="s">
        <v>322</v>
      </c>
      <c r="C16" s="290"/>
      <c r="D16" s="248" t="s">
        <v>324</v>
      </c>
      <c r="E16" s="415"/>
      <c r="F16" s="415">
        <v>33</v>
      </c>
      <c r="G16" s="415"/>
      <c r="H16" s="278"/>
      <c r="I16" s="278"/>
    </row>
    <row r="17" spans="1:9" s="288" customFormat="1" x14ac:dyDescent="0.2">
      <c r="A17" s="291"/>
      <c r="B17" s="300"/>
      <c r="C17" s="2" t="s">
        <v>41</v>
      </c>
      <c r="D17" s="301" t="s">
        <v>40</v>
      </c>
      <c r="E17" s="416">
        <f>SUM(E13)</f>
        <v>277.14</v>
      </c>
      <c r="F17" s="416">
        <f>SUM(F13)</f>
        <v>466</v>
      </c>
      <c r="G17" s="416">
        <f>SUM(G13)</f>
        <v>307.29000000000002</v>
      </c>
      <c r="H17" s="278">
        <f>SUM(G17/E17*100)</f>
        <v>110.87897813379521</v>
      </c>
      <c r="I17" s="278">
        <f t="shared" ref="I17" si="6">SUM(G17/F17*100)</f>
        <v>65.942060085836914</v>
      </c>
    </row>
    <row r="18" spans="1:9" s="285" customFormat="1" ht="30" x14ac:dyDescent="0.2">
      <c r="A18" s="289"/>
      <c r="B18" s="249">
        <v>65</v>
      </c>
      <c r="C18" s="260"/>
      <c r="D18" s="261" t="s">
        <v>23</v>
      </c>
      <c r="E18" s="414">
        <f>SUM(E19)</f>
        <v>1238.6300000000001</v>
      </c>
      <c r="F18" s="414">
        <f>SUM(F19)</f>
        <v>6636</v>
      </c>
      <c r="G18" s="414">
        <f>SUM(G19)</f>
        <v>1182.73</v>
      </c>
      <c r="H18" s="278">
        <f>SUM(G18/E18*100)</f>
        <v>95.48694929074864</v>
      </c>
      <c r="I18" s="278">
        <f t="shared" si="1"/>
        <v>17.82293550331525</v>
      </c>
    </row>
    <row r="19" spans="1:9" s="285" customFormat="1" x14ac:dyDescent="0.2">
      <c r="A19" s="289"/>
      <c r="B19" s="249">
        <v>652</v>
      </c>
      <c r="C19" s="260"/>
      <c r="D19" s="261" t="s">
        <v>86</v>
      </c>
      <c r="E19" s="414">
        <f>SUM(E20)</f>
        <v>1238.6300000000001</v>
      </c>
      <c r="F19" s="414">
        <f t="shared" ref="F19:G19" si="7">SUM(F20)</f>
        <v>6636</v>
      </c>
      <c r="G19" s="414">
        <f t="shared" si="7"/>
        <v>1182.73</v>
      </c>
      <c r="H19" s="278"/>
      <c r="I19" s="278"/>
    </row>
    <row r="20" spans="1:9" s="288" customFormat="1" x14ac:dyDescent="0.2">
      <c r="A20" s="290"/>
      <c r="B20" s="250">
        <v>6526</v>
      </c>
      <c r="C20" s="3"/>
      <c r="D20" s="4" t="s">
        <v>242</v>
      </c>
      <c r="E20" s="415">
        <v>1238.6300000000001</v>
      </c>
      <c r="F20" s="415">
        <v>6636</v>
      </c>
      <c r="G20" s="415">
        <v>1182.73</v>
      </c>
      <c r="H20" s="278"/>
      <c r="I20" s="278"/>
    </row>
    <row r="21" spans="1:9" s="288" customFormat="1" x14ac:dyDescent="0.2">
      <c r="A21" s="291"/>
      <c r="B21" s="300"/>
      <c r="C21" s="2">
        <v>71</v>
      </c>
      <c r="D21" s="301" t="s">
        <v>313</v>
      </c>
      <c r="E21" s="416">
        <f>SUM(E18)</f>
        <v>1238.6300000000001</v>
      </c>
      <c r="F21" s="416">
        <f>SUM(F18)</f>
        <v>6636</v>
      </c>
      <c r="G21" s="416">
        <f>SUM(G18)</f>
        <v>1182.73</v>
      </c>
      <c r="H21" s="278">
        <f>SUM(G21/E21*100)</f>
        <v>95.48694929074864</v>
      </c>
      <c r="I21" s="278">
        <f t="shared" si="1"/>
        <v>17.82293550331525</v>
      </c>
    </row>
    <row r="22" spans="1:9" s="285" customFormat="1" ht="30" x14ac:dyDescent="0.2">
      <c r="A22" s="289"/>
      <c r="B22" s="11">
        <v>66</v>
      </c>
      <c r="C22" s="6"/>
      <c r="D22" s="252" t="s">
        <v>19</v>
      </c>
      <c r="E22" s="413">
        <f>SUM(E23,E27)</f>
        <v>153119.91</v>
      </c>
      <c r="F22" s="413">
        <f>SUM(F23)</f>
        <v>177700</v>
      </c>
      <c r="G22" s="413">
        <f>SUM(G23)</f>
        <v>149469.66</v>
      </c>
      <c r="H22" s="278">
        <f>SUM(G22/E22*100)</f>
        <v>97.616084021992961</v>
      </c>
      <c r="I22" s="278"/>
    </row>
    <row r="23" spans="1:9" s="285" customFormat="1" ht="30" x14ac:dyDescent="0.2">
      <c r="A23" s="289"/>
      <c r="B23" s="11" t="s">
        <v>247</v>
      </c>
      <c r="C23" s="6"/>
      <c r="D23" s="252" t="s">
        <v>83</v>
      </c>
      <c r="E23" s="413">
        <f>SUM(E24)</f>
        <v>149107.17000000001</v>
      </c>
      <c r="F23" s="413">
        <f t="shared" ref="F23:G23" si="8">SUM(F24)</f>
        <v>177700</v>
      </c>
      <c r="G23" s="413">
        <f t="shared" si="8"/>
        <v>149469.66</v>
      </c>
      <c r="H23" s="278"/>
      <c r="I23" s="278"/>
    </row>
    <row r="24" spans="1:9" s="288" customFormat="1" x14ac:dyDescent="0.2">
      <c r="A24" s="290"/>
      <c r="B24" s="245" t="s">
        <v>243</v>
      </c>
      <c r="C24" s="1"/>
      <c r="D24" s="248" t="s">
        <v>244</v>
      </c>
      <c r="E24" s="417">
        <v>149107.17000000001</v>
      </c>
      <c r="F24" s="417">
        <v>177700</v>
      </c>
      <c r="G24" s="417">
        <v>149469.66</v>
      </c>
      <c r="H24" s="278"/>
      <c r="I24" s="278"/>
    </row>
    <row r="25" spans="1:9" s="292" customFormat="1" x14ac:dyDescent="0.2">
      <c r="A25" s="291"/>
      <c r="B25" s="300"/>
      <c r="C25" s="2" t="s">
        <v>41</v>
      </c>
      <c r="D25" s="301" t="s">
        <v>40</v>
      </c>
      <c r="E25" s="416">
        <f>SUM(E24)</f>
        <v>149107.17000000001</v>
      </c>
      <c r="F25" s="416">
        <f>SUM(F22)</f>
        <v>177700</v>
      </c>
      <c r="G25" s="416">
        <f>SUM(G22)</f>
        <v>149469.66</v>
      </c>
      <c r="H25" s="278">
        <f>SUM(G25/E25*100)</f>
        <v>100.24310702161405</v>
      </c>
      <c r="I25" s="278">
        <f t="shared" si="1"/>
        <v>84.113483398987057</v>
      </c>
    </row>
    <row r="26" spans="1:9" s="285" customFormat="1" ht="30" x14ac:dyDescent="0.2">
      <c r="A26" s="289"/>
      <c r="B26" s="11">
        <v>66</v>
      </c>
      <c r="C26" s="6"/>
      <c r="D26" s="252" t="s">
        <v>19</v>
      </c>
      <c r="E26" s="413">
        <f>SUM(E27)</f>
        <v>4012.74</v>
      </c>
      <c r="F26" s="413">
        <f>SUM(F27)</f>
        <v>11000</v>
      </c>
      <c r="G26" s="413">
        <f t="shared" ref="G26:H26" si="9">SUM(G27)</f>
        <v>5112.8</v>
      </c>
      <c r="H26" s="8">
        <f t="shared" si="9"/>
        <v>0</v>
      </c>
      <c r="I26" s="278"/>
    </row>
    <row r="27" spans="1:9" s="304" customFormat="1" ht="45" x14ac:dyDescent="0.2">
      <c r="A27" s="241"/>
      <c r="B27" s="303">
        <v>663</v>
      </c>
      <c r="C27" s="305"/>
      <c r="D27" s="306" t="s">
        <v>249</v>
      </c>
      <c r="E27" s="418">
        <f>SUM(E28:E29)</f>
        <v>4012.74</v>
      </c>
      <c r="F27" s="418">
        <f t="shared" ref="F27:G27" si="10">SUM(F28:F29)</f>
        <v>11000</v>
      </c>
      <c r="G27" s="418">
        <f t="shared" si="10"/>
        <v>5112.8</v>
      </c>
      <c r="H27" s="278"/>
      <c r="I27" s="278"/>
    </row>
    <row r="28" spans="1:9" s="287" customFormat="1" x14ac:dyDescent="0.2">
      <c r="A28" s="293"/>
      <c r="B28" s="245">
        <v>6631</v>
      </c>
      <c r="C28" s="264"/>
      <c r="D28" s="302" t="s">
        <v>120</v>
      </c>
      <c r="E28" s="419">
        <v>0</v>
      </c>
      <c r="F28" s="419">
        <v>6000</v>
      </c>
      <c r="G28" s="419">
        <v>5112.8</v>
      </c>
      <c r="H28" s="278"/>
      <c r="I28" s="278"/>
    </row>
    <row r="29" spans="1:9" s="287" customFormat="1" x14ac:dyDescent="0.2">
      <c r="A29" s="293"/>
      <c r="B29" s="245" t="s">
        <v>375</v>
      </c>
      <c r="C29" s="264"/>
      <c r="D29" s="302" t="s">
        <v>245</v>
      </c>
      <c r="E29" s="419">
        <v>4012.74</v>
      </c>
      <c r="F29" s="419">
        <v>5000</v>
      </c>
      <c r="G29" s="419">
        <v>0</v>
      </c>
      <c r="H29" s="278"/>
      <c r="I29" s="278"/>
    </row>
    <row r="30" spans="1:9" s="288" customFormat="1" ht="30.75" customHeight="1" x14ac:dyDescent="0.2">
      <c r="A30" s="291"/>
      <c r="B30" s="300"/>
      <c r="C30" s="2" t="s">
        <v>42</v>
      </c>
      <c r="D30" s="301" t="s">
        <v>43</v>
      </c>
      <c r="E30" s="416">
        <f>SUM(E28)</f>
        <v>0</v>
      </c>
      <c r="F30" s="416">
        <f>SUM(F26)</f>
        <v>11000</v>
      </c>
      <c r="G30" s="416">
        <f>SUM(G26)</f>
        <v>5112.8</v>
      </c>
      <c r="H30" s="278">
        <v>0</v>
      </c>
      <c r="I30" s="278">
        <f t="shared" si="1"/>
        <v>46.48</v>
      </c>
    </row>
    <row r="31" spans="1:9" s="285" customFormat="1" ht="30" x14ac:dyDescent="0.2">
      <c r="A31" s="289"/>
      <c r="B31" s="11">
        <v>67</v>
      </c>
      <c r="C31" s="6"/>
      <c r="D31" s="252" t="s">
        <v>15</v>
      </c>
      <c r="E31" s="414">
        <f>SUM(E32)</f>
        <v>1166929</v>
      </c>
      <c r="F31" s="414">
        <f>SUM(F32)</f>
        <v>1202577</v>
      </c>
      <c r="G31" s="414">
        <f>SUM(G32)</f>
        <v>1106086</v>
      </c>
      <c r="H31" s="278">
        <f>SUM(G31/E31*100)</f>
        <v>94.78605810636293</v>
      </c>
      <c r="I31" s="278">
        <f t="shared" si="1"/>
        <v>91.976314198591851</v>
      </c>
    </row>
    <row r="32" spans="1:9" s="288" customFormat="1" ht="42" customHeight="1" x14ac:dyDescent="0.2">
      <c r="A32" s="289"/>
      <c r="B32" s="11" t="s">
        <v>232</v>
      </c>
      <c r="C32" s="6"/>
      <c r="D32" s="252" t="s">
        <v>77</v>
      </c>
      <c r="E32" s="414">
        <f>SUM(E33:E34)</f>
        <v>1166929</v>
      </c>
      <c r="F32" s="414">
        <f t="shared" ref="F32:G32" si="11">SUM(F33:F34)</f>
        <v>1202577</v>
      </c>
      <c r="G32" s="414">
        <f t="shared" si="11"/>
        <v>1106086</v>
      </c>
      <c r="H32" s="278"/>
      <c r="I32" s="278"/>
    </row>
    <row r="33" spans="1:9" s="285" customFormat="1" ht="30" x14ac:dyDescent="0.2">
      <c r="A33" s="290"/>
      <c r="B33" s="245" t="s">
        <v>233</v>
      </c>
      <c r="C33" s="1"/>
      <c r="D33" s="248" t="s">
        <v>234</v>
      </c>
      <c r="E33" s="415">
        <v>453991</v>
      </c>
      <c r="F33" s="415">
        <v>0</v>
      </c>
      <c r="G33" s="415">
        <v>365625</v>
      </c>
      <c r="H33" s="278"/>
      <c r="I33" s="278"/>
    </row>
    <row r="34" spans="1:9" s="288" customFormat="1" ht="30" x14ac:dyDescent="0.2">
      <c r="A34" s="290"/>
      <c r="B34" s="245" t="s">
        <v>235</v>
      </c>
      <c r="C34" s="1"/>
      <c r="D34" s="248" t="s">
        <v>236</v>
      </c>
      <c r="E34" s="415">
        <v>712938</v>
      </c>
      <c r="F34" s="415">
        <v>1202577</v>
      </c>
      <c r="G34" s="415">
        <v>740461</v>
      </c>
      <c r="H34" s="278"/>
      <c r="I34" s="278"/>
    </row>
    <row r="35" spans="1:9" s="285" customFormat="1" x14ac:dyDescent="0.2">
      <c r="A35" s="291"/>
      <c r="B35" s="291"/>
      <c r="C35" s="2" t="s">
        <v>44</v>
      </c>
      <c r="D35" s="301" t="s">
        <v>45</v>
      </c>
      <c r="E35" s="416">
        <f>SUM(E31)</f>
        <v>1166929</v>
      </c>
      <c r="F35" s="416">
        <f>SUM(F31)</f>
        <v>1202577</v>
      </c>
      <c r="G35" s="416">
        <f>SUM(G31)</f>
        <v>1106086</v>
      </c>
      <c r="H35" s="278">
        <f>SUM(G35/E35*100)</f>
        <v>94.78605810636293</v>
      </c>
      <c r="I35" s="278">
        <f t="shared" si="1"/>
        <v>91.976314198591851</v>
      </c>
    </row>
    <row r="36" spans="1:9" s="285" customFormat="1" ht="30" x14ac:dyDescent="0.2">
      <c r="A36" s="289"/>
      <c r="B36" s="11">
        <v>67</v>
      </c>
      <c r="C36" s="6"/>
      <c r="D36" s="252" t="s">
        <v>15</v>
      </c>
      <c r="E36" s="414">
        <f>SUM(E37)</f>
        <v>11210695.67</v>
      </c>
      <c r="F36" s="414">
        <f>SUM(F37)</f>
        <v>12420000</v>
      </c>
      <c r="G36" s="414">
        <f>SUM(G37)</f>
        <v>12684570.17</v>
      </c>
      <c r="H36" s="278">
        <f>SUM(G36/E36*100)</f>
        <v>113.14703871539491</v>
      </c>
      <c r="I36" s="278">
        <f t="shared" ref="I36" si="12">SUM(G36/F36*100)</f>
        <v>102.13019460547503</v>
      </c>
    </row>
    <row r="37" spans="1:9" s="288" customFormat="1" ht="42" customHeight="1" x14ac:dyDescent="0.2">
      <c r="A37" s="289"/>
      <c r="B37" s="11" t="s">
        <v>312</v>
      </c>
      <c r="C37" s="6"/>
      <c r="D37" s="252" t="s">
        <v>88</v>
      </c>
      <c r="E37" s="414">
        <f>SUM(E38:E38)</f>
        <v>11210695.67</v>
      </c>
      <c r="F37" s="414">
        <f t="shared" ref="F37:G37" si="13">SUM(F38:F38)</f>
        <v>12420000</v>
      </c>
      <c r="G37" s="414">
        <f t="shared" si="13"/>
        <v>12684570.17</v>
      </c>
      <c r="H37" s="278"/>
      <c r="I37" s="278"/>
    </row>
    <row r="38" spans="1:9" s="288" customFormat="1" x14ac:dyDescent="0.2">
      <c r="A38" s="290"/>
      <c r="B38" s="245" t="s">
        <v>311</v>
      </c>
      <c r="C38" s="1"/>
      <c r="D38" s="248" t="s">
        <v>88</v>
      </c>
      <c r="E38" s="415">
        <v>11210695.67</v>
      </c>
      <c r="F38" s="415">
        <v>12420000</v>
      </c>
      <c r="G38" s="415">
        <v>12684570.17</v>
      </c>
      <c r="H38" s="278"/>
      <c r="I38" s="278"/>
    </row>
    <row r="39" spans="1:9" s="285" customFormat="1" x14ac:dyDescent="0.2">
      <c r="A39" s="291"/>
      <c r="B39" s="291"/>
      <c r="C39" s="2">
        <v>41</v>
      </c>
      <c r="D39" s="301" t="s">
        <v>39</v>
      </c>
      <c r="E39" s="416">
        <f>SUM(E36)</f>
        <v>11210695.67</v>
      </c>
      <c r="F39" s="416">
        <f>SUM(F36)</f>
        <v>12420000</v>
      </c>
      <c r="G39" s="416">
        <f>SUM(G36)</f>
        <v>12684570.17</v>
      </c>
      <c r="H39" s="278">
        <f>SUM(G39/E39*100)</f>
        <v>113.14703871539491</v>
      </c>
      <c r="I39" s="278">
        <f t="shared" ref="I39:I40" si="14">SUM(G39/F39*100)</f>
        <v>102.13019460547503</v>
      </c>
    </row>
    <row r="40" spans="1:9" s="285" customFormat="1" x14ac:dyDescent="0.2">
      <c r="A40" s="289"/>
      <c r="B40" s="11" t="s">
        <v>314</v>
      </c>
      <c r="C40" s="6"/>
      <c r="D40" s="252" t="s">
        <v>317</v>
      </c>
      <c r="E40" s="414">
        <f>SUM(E41)</f>
        <v>0</v>
      </c>
      <c r="F40" s="414">
        <f>SUM(F41)</f>
        <v>1327</v>
      </c>
      <c r="G40" s="414">
        <f>SUM(G41)</f>
        <v>565.11</v>
      </c>
      <c r="H40" s="278">
        <v>0</v>
      </c>
      <c r="I40" s="278">
        <f t="shared" si="14"/>
        <v>42.585531273549357</v>
      </c>
    </row>
    <row r="41" spans="1:9" s="288" customFormat="1" ht="42" customHeight="1" x14ac:dyDescent="0.2">
      <c r="A41" s="289"/>
      <c r="B41" s="11" t="s">
        <v>315</v>
      </c>
      <c r="C41" s="6"/>
      <c r="D41" s="252" t="s">
        <v>318</v>
      </c>
      <c r="E41" s="414">
        <f>SUM(E42:E42)</f>
        <v>0</v>
      </c>
      <c r="F41" s="414">
        <f>SUM(F42)</f>
        <v>1327</v>
      </c>
      <c r="G41" s="414">
        <f>SUM(G42)</f>
        <v>565.11</v>
      </c>
      <c r="H41" s="278"/>
      <c r="I41" s="278"/>
    </row>
    <row r="42" spans="1:9" s="288" customFormat="1" x14ac:dyDescent="0.2">
      <c r="A42" s="290"/>
      <c r="B42" s="245" t="s">
        <v>316</v>
      </c>
      <c r="C42" s="1"/>
      <c r="D42" s="248" t="s">
        <v>318</v>
      </c>
      <c r="E42" s="415">
        <v>0</v>
      </c>
      <c r="F42" s="415">
        <v>1327</v>
      </c>
      <c r="G42" s="415">
        <v>565.11</v>
      </c>
      <c r="H42" s="278"/>
      <c r="I42" s="278"/>
    </row>
    <row r="43" spans="1:9" s="285" customFormat="1" x14ac:dyDescent="0.2">
      <c r="A43" s="291"/>
      <c r="B43" s="291"/>
      <c r="C43" s="2" t="s">
        <v>41</v>
      </c>
      <c r="D43" s="301" t="s">
        <v>40</v>
      </c>
      <c r="E43" s="416">
        <f>SUM(E40)</f>
        <v>0</v>
      </c>
      <c r="F43" s="416">
        <f>SUM(F40)</f>
        <v>1327</v>
      </c>
      <c r="G43" s="416">
        <f>SUM(G40)</f>
        <v>565.11</v>
      </c>
      <c r="H43" s="278">
        <v>0</v>
      </c>
      <c r="I43" s="278">
        <f t="shared" ref="I43:I45" si="15">SUM(G43/F43*100)</f>
        <v>42.585531273549357</v>
      </c>
    </row>
    <row r="44" spans="1:9" s="288" customFormat="1" x14ac:dyDescent="0.2">
      <c r="A44" s="265">
        <v>7</v>
      </c>
      <c r="B44" s="8"/>
      <c r="C44" s="265"/>
      <c r="D44" s="176" t="s">
        <v>290</v>
      </c>
      <c r="E44" s="413">
        <f t="shared" ref="E44:G45" si="16">SUM(E45)</f>
        <v>0</v>
      </c>
      <c r="F44" s="413">
        <f t="shared" si="16"/>
        <v>664</v>
      </c>
      <c r="G44" s="413">
        <f t="shared" si="16"/>
        <v>7365</v>
      </c>
      <c r="H44" s="278">
        <v>0</v>
      </c>
      <c r="I44" s="278">
        <f>SUM(G44/F44*100)</f>
        <v>1109.1867469879517</v>
      </c>
    </row>
    <row r="45" spans="1:9" s="285" customFormat="1" x14ac:dyDescent="0.2">
      <c r="A45" s="289"/>
      <c r="B45" s="249">
        <v>72</v>
      </c>
      <c r="C45" s="260"/>
      <c r="D45" s="261" t="s">
        <v>26</v>
      </c>
      <c r="E45" s="414">
        <f t="shared" si="16"/>
        <v>0</v>
      </c>
      <c r="F45" s="414">
        <f t="shared" si="16"/>
        <v>664</v>
      </c>
      <c r="G45" s="414">
        <f t="shared" si="16"/>
        <v>7365</v>
      </c>
      <c r="H45" s="278">
        <v>0</v>
      </c>
      <c r="I45" s="278">
        <f t="shared" si="15"/>
        <v>1109.1867469879517</v>
      </c>
    </row>
    <row r="46" spans="1:9" s="285" customFormat="1" x14ac:dyDescent="0.2">
      <c r="A46" s="289"/>
      <c r="B46" s="249">
        <v>723</v>
      </c>
      <c r="C46" s="260"/>
      <c r="D46" s="261" t="s">
        <v>102</v>
      </c>
      <c r="E46" s="414">
        <f>SUM(E47)</f>
        <v>0</v>
      </c>
      <c r="F46" s="414">
        <f t="shared" ref="F46" si="17">SUM(F47)</f>
        <v>664</v>
      </c>
      <c r="G46" s="414">
        <f t="shared" ref="G46" si="18">SUM(G47)</f>
        <v>7365</v>
      </c>
      <c r="H46" s="278"/>
      <c r="I46" s="278"/>
    </row>
    <row r="47" spans="1:9" s="288" customFormat="1" x14ac:dyDescent="0.2">
      <c r="A47" s="290"/>
      <c r="B47" s="250">
        <v>7231</v>
      </c>
      <c r="C47" s="3"/>
      <c r="D47" s="4" t="s">
        <v>325</v>
      </c>
      <c r="E47" s="415">
        <v>0</v>
      </c>
      <c r="F47" s="415">
        <v>664</v>
      </c>
      <c r="G47" s="415">
        <v>7365</v>
      </c>
      <c r="H47" s="278"/>
      <c r="I47" s="278"/>
    </row>
    <row r="48" spans="1:9" s="288" customFormat="1" x14ac:dyDescent="0.2">
      <c r="A48" s="291"/>
      <c r="B48" s="300"/>
      <c r="C48" s="2">
        <v>71</v>
      </c>
      <c r="D48" s="301" t="s">
        <v>313</v>
      </c>
      <c r="E48" s="416">
        <f>SUM(E45)</f>
        <v>0</v>
      </c>
      <c r="F48" s="416">
        <f>SUM(F45)</f>
        <v>664</v>
      </c>
      <c r="G48" s="416">
        <f>SUM(G45)</f>
        <v>7365</v>
      </c>
      <c r="H48" s="278">
        <v>0</v>
      </c>
      <c r="I48" s="278">
        <f t="shared" ref="I48" si="19">SUM(G48/F48*100)</f>
        <v>1109.1867469879517</v>
      </c>
    </row>
    <row r="49" spans="1:9" x14ac:dyDescent="0.2">
      <c r="A49" s="387"/>
      <c r="B49" s="386">
        <v>9221</v>
      </c>
      <c r="D49" s="181" t="s">
        <v>60</v>
      </c>
      <c r="E49" s="446"/>
      <c r="F49" s="420">
        <f>SUM(F62)</f>
        <v>145256.23000000001</v>
      </c>
      <c r="G49" s="420"/>
    </row>
    <row r="50" spans="1:9" s="288" customFormat="1" x14ac:dyDescent="0.2">
      <c r="A50" s="388">
        <v>9</v>
      </c>
      <c r="B50" s="383"/>
      <c r="C50" s="384">
        <v>31</v>
      </c>
      <c r="D50" s="385" t="s">
        <v>339</v>
      </c>
      <c r="E50" s="421"/>
      <c r="F50" s="421">
        <f>SUM(F49)</f>
        <v>145256.23000000001</v>
      </c>
      <c r="G50" s="421">
        <f>SUM(G49)</f>
        <v>0</v>
      </c>
      <c r="H50" s="278"/>
      <c r="I50" s="278"/>
    </row>
    <row r="51" spans="1:9" x14ac:dyDescent="0.2">
      <c r="A51" s="387"/>
      <c r="B51" s="386">
        <v>9221</v>
      </c>
      <c r="D51" s="181" t="s">
        <v>231</v>
      </c>
      <c r="E51" s="446"/>
      <c r="F51" s="420">
        <f>SUM(F65)</f>
        <v>4012.74</v>
      </c>
      <c r="G51" s="420"/>
    </row>
    <row r="52" spans="1:9" s="288" customFormat="1" x14ac:dyDescent="0.2">
      <c r="A52" s="388">
        <v>9</v>
      </c>
      <c r="B52" s="383"/>
      <c r="C52" s="384">
        <v>61</v>
      </c>
      <c r="D52" s="385" t="s">
        <v>64</v>
      </c>
      <c r="E52" s="421"/>
      <c r="F52" s="421">
        <f>SUM(F51)</f>
        <v>4012.74</v>
      </c>
      <c r="G52" s="421">
        <f>SUM(G51)</f>
        <v>0</v>
      </c>
      <c r="H52" s="278"/>
      <c r="I52" s="278"/>
    </row>
    <row r="53" spans="1:9" s="285" customFormat="1" x14ac:dyDescent="0.2">
      <c r="A53" s="495" t="s">
        <v>68</v>
      </c>
      <c r="B53" s="495"/>
      <c r="C53" s="495"/>
      <c r="D53" s="495"/>
      <c r="E53" s="422">
        <f>SUM(E5,E44,E50,E52)</f>
        <v>13142113.84</v>
      </c>
      <c r="F53" s="422">
        <f>SUM(F5,F44,F50,F52)</f>
        <v>14629638.970000001</v>
      </c>
      <c r="G53" s="422">
        <f>SUM(G5,G44,G50,G52)</f>
        <v>14649537</v>
      </c>
      <c r="H53" s="278">
        <f>SUM(G53/E53*100)</f>
        <v>111.47017274657848</v>
      </c>
      <c r="I53" s="278">
        <f t="shared" si="1"/>
        <v>100.13601176379542</v>
      </c>
    </row>
    <row r="54" spans="1:9" s="285" customFormat="1" x14ac:dyDescent="0.2">
      <c r="A54" s="5"/>
      <c r="B54" s="5"/>
      <c r="C54" s="5"/>
      <c r="D54" s="5"/>
      <c r="E54" s="142"/>
      <c r="F54" s="142"/>
      <c r="G54" s="142"/>
      <c r="H54" s="284"/>
      <c r="I54" s="284"/>
    </row>
    <row r="55" spans="1:9" s="285" customFormat="1" x14ac:dyDescent="0.2">
      <c r="A55" s="491" t="s">
        <v>190</v>
      </c>
      <c r="B55" s="492"/>
      <c r="C55" s="492"/>
      <c r="D55" s="492"/>
      <c r="E55" s="492"/>
      <c r="F55" s="492"/>
      <c r="G55" s="492"/>
      <c r="H55" s="492"/>
      <c r="I55" s="492"/>
    </row>
    <row r="56" spans="1:9" s="285" customFormat="1" ht="59.25" customHeight="1" x14ac:dyDescent="0.2">
      <c r="A56" s="265" t="s">
        <v>36</v>
      </c>
      <c r="B56" s="265" t="s">
        <v>326</v>
      </c>
      <c r="C56" s="265" t="s">
        <v>46</v>
      </c>
      <c r="D56" s="177" t="s">
        <v>14</v>
      </c>
      <c r="E56" s="178" t="s">
        <v>192</v>
      </c>
      <c r="F56" s="178" t="s">
        <v>193</v>
      </c>
      <c r="G56" s="178" t="s">
        <v>194</v>
      </c>
      <c r="H56" s="265" t="s">
        <v>206</v>
      </c>
      <c r="I56" s="265" t="s">
        <v>206</v>
      </c>
    </row>
    <row r="57" spans="1:9" s="285" customFormat="1" ht="15.75" customHeight="1" x14ac:dyDescent="0.2">
      <c r="A57" s="488">
        <v>1</v>
      </c>
      <c r="B57" s="488"/>
      <c r="C57" s="488"/>
      <c r="D57" s="488"/>
      <c r="E57" s="266">
        <v>2</v>
      </c>
      <c r="F57" s="286">
        <v>3</v>
      </c>
      <c r="G57" s="286">
        <v>4</v>
      </c>
      <c r="H57" s="266" t="s">
        <v>230</v>
      </c>
      <c r="I57" s="233" t="s">
        <v>229</v>
      </c>
    </row>
    <row r="58" spans="1:9" s="285" customFormat="1" x14ac:dyDescent="0.2">
      <c r="A58" s="179">
        <v>9</v>
      </c>
      <c r="B58" s="179"/>
      <c r="C58" s="179"/>
      <c r="D58" s="176" t="s">
        <v>191</v>
      </c>
      <c r="E58" s="447">
        <f>SUM(E59)</f>
        <v>107900.76000000001</v>
      </c>
      <c r="F58" s="447">
        <f t="shared" ref="F58:G58" si="20">SUM(F59)</f>
        <v>288498.68</v>
      </c>
      <c r="G58" s="447">
        <f t="shared" si="20"/>
        <v>163607.02000000005</v>
      </c>
      <c r="H58" s="278">
        <f t="shared" ref="H58:H65" si="21">SUM(G58/E58*100)</f>
        <v>151.62731013201395</v>
      </c>
      <c r="I58" s="278">
        <f>SUM(G58/F58*100)</f>
        <v>56.709798464242553</v>
      </c>
    </row>
    <row r="59" spans="1:9" s="285" customFormat="1" x14ac:dyDescent="0.2">
      <c r="A59" s="179"/>
      <c r="B59" s="6">
        <v>92</v>
      </c>
      <c r="C59" s="179"/>
      <c r="D59" s="176" t="s">
        <v>58</v>
      </c>
      <c r="E59" s="447">
        <f>SUM(E60)</f>
        <v>107900.76000000001</v>
      </c>
      <c r="F59" s="447">
        <f t="shared" ref="F59:G60" si="22">SUM(F60)</f>
        <v>288498.68</v>
      </c>
      <c r="G59" s="447">
        <f t="shared" si="22"/>
        <v>163607.02000000005</v>
      </c>
      <c r="H59" s="278">
        <f t="shared" si="21"/>
        <v>151.62731013201395</v>
      </c>
      <c r="I59" s="278">
        <f t="shared" ref="I59:I62" si="23">SUM(G59/F59*100)</f>
        <v>56.709798464242553</v>
      </c>
    </row>
    <row r="60" spans="1:9" s="285" customFormat="1" x14ac:dyDescent="0.2">
      <c r="A60" s="179"/>
      <c r="B60" s="6">
        <v>922</v>
      </c>
      <c r="C60" s="179"/>
      <c r="D60" s="338" t="s">
        <v>255</v>
      </c>
      <c r="E60" s="447">
        <f>SUM(E61)</f>
        <v>107900.76000000001</v>
      </c>
      <c r="F60" s="447">
        <f t="shared" si="22"/>
        <v>288498.68</v>
      </c>
      <c r="G60" s="447">
        <f t="shared" si="22"/>
        <v>163607.02000000005</v>
      </c>
      <c r="H60" s="278">
        <f t="shared" si="21"/>
        <v>151.62731013201395</v>
      </c>
      <c r="I60" s="278">
        <f t="shared" si="23"/>
        <v>56.709798464242553</v>
      </c>
    </row>
    <row r="61" spans="1:9" s="285" customFormat="1" x14ac:dyDescent="0.2">
      <c r="A61" s="343"/>
      <c r="B61" s="1">
        <v>9221</v>
      </c>
      <c r="C61" s="343"/>
      <c r="D61" s="344" t="s">
        <v>256</v>
      </c>
      <c r="E61" s="448">
        <f>SUM(E62:E65)</f>
        <v>107900.76000000001</v>
      </c>
      <c r="F61" s="448">
        <f>SUM(F62:F66)</f>
        <v>288498.68</v>
      </c>
      <c r="G61" s="448">
        <f>SUM(G62:G66)</f>
        <v>163607.02000000005</v>
      </c>
      <c r="H61" s="277">
        <f t="shared" si="21"/>
        <v>151.62731013201395</v>
      </c>
      <c r="I61" s="277">
        <f t="shared" si="23"/>
        <v>56.709798464242553</v>
      </c>
    </row>
    <row r="62" spans="1:9" s="285" customFormat="1" x14ac:dyDescent="0.2">
      <c r="A62" s="180"/>
      <c r="B62" s="337"/>
      <c r="C62" s="180" t="s">
        <v>66</v>
      </c>
      <c r="D62" s="181" t="s">
        <v>60</v>
      </c>
      <c r="E62" s="449">
        <v>41864.410000000003</v>
      </c>
      <c r="F62" s="449">
        <v>145256.23000000001</v>
      </c>
      <c r="G62" s="449">
        <v>0</v>
      </c>
      <c r="H62" s="273">
        <f t="shared" si="21"/>
        <v>0</v>
      </c>
      <c r="I62" s="273">
        <f t="shared" si="23"/>
        <v>0</v>
      </c>
    </row>
    <row r="63" spans="1:9" s="285" customFormat="1" x14ac:dyDescent="0.2">
      <c r="A63" s="180"/>
      <c r="B63" s="337"/>
      <c r="C63" s="180" t="s">
        <v>67</v>
      </c>
      <c r="D63" s="181" t="s">
        <v>63</v>
      </c>
      <c r="E63" s="449">
        <v>67761.88</v>
      </c>
      <c r="F63" s="449">
        <v>139229.71</v>
      </c>
      <c r="G63" s="449">
        <v>0</v>
      </c>
      <c r="H63" s="273">
        <f t="shared" si="21"/>
        <v>0</v>
      </c>
      <c r="I63" s="273">
        <v>0</v>
      </c>
    </row>
    <row r="64" spans="1:9" s="285" customFormat="1" x14ac:dyDescent="0.2">
      <c r="A64" s="180"/>
      <c r="B64" s="337"/>
      <c r="C64" s="180">
        <v>95</v>
      </c>
      <c r="D64" s="181" t="s">
        <v>344</v>
      </c>
      <c r="E64" s="449"/>
      <c r="F64" s="449"/>
      <c r="G64" s="449">
        <f>SUM('KONTROLNA TABLICA'!F259)</f>
        <v>155059.29000000004</v>
      </c>
      <c r="H64" s="273"/>
      <c r="I64" s="273"/>
    </row>
    <row r="65" spans="1:9" s="285" customFormat="1" x14ac:dyDescent="0.2">
      <c r="A65" s="180"/>
      <c r="B65" s="337"/>
      <c r="C65" s="180">
        <v>96</v>
      </c>
      <c r="D65" s="181" t="s">
        <v>340</v>
      </c>
      <c r="E65" s="449">
        <v>-1725.53</v>
      </c>
      <c r="F65" s="449">
        <v>4012.74</v>
      </c>
      <c r="G65" s="449">
        <f>SUM('KONTROLNA TABLICA'!F263)</f>
        <v>0</v>
      </c>
      <c r="H65" s="273">
        <f t="shared" si="21"/>
        <v>0</v>
      </c>
      <c r="I65" s="273">
        <v>0</v>
      </c>
    </row>
    <row r="66" spans="1:9" s="285" customFormat="1" x14ac:dyDescent="0.2">
      <c r="A66" s="180"/>
      <c r="B66" s="337"/>
      <c r="C66" s="180">
        <v>97</v>
      </c>
      <c r="D66" s="181" t="s">
        <v>342</v>
      </c>
      <c r="E66" s="449">
        <v>0</v>
      </c>
      <c r="F66" s="449">
        <v>0</v>
      </c>
      <c r="G66" s="449">
        <f>SUM('KONTROLNA TABLICA'!F267)</f>
        <v>8547.73</v>
      </c>
      <c r="H66" s="273">
        <v>0</v>
      </c>
      <c r="I66" s="273">
        <v>0</v>
      </c>
    </row>
    <row r="67" spans="1:9" s="285" customFormat="1" x14ac:dyDescent="0.2">
      <c r="A67" s="5"/>
      <c r="B67" s="5"/>
      <c r="C67" s="5"/>
      <c r="D67" s="5"/>
      <c r="E67" s="142"/>
      <c r="F67" s="142"/>
      <c r="G67" s="142"/>
      <c r="H67" s="284"/>
      <c r="I67" s="284"/>
    </row>
    <row r="68" spans="1:9" s="285" customFormat="1" x14ac:dyDescent="0.2">
      <c r="A68" s="292"/>
      <c r="B68" s="5"/>
      <c r="C68" s="5"/>
      <c r="D68" s="5"/>
      <c r="E68" s="5"/>
      <c r="F68" s="5"/>
      <c r="G68" s="5"/>
      <c r="H68" s="284"/>
      <c r="I68" s="284"/>
    </row>
    <row r="69" spans="1:9" s="288" customFormat="1" ht="15.75" customHeight="1" x14ac:dyDescent="0.2">
      <c r="A69" s="493" t="s">
        <v>51</v>
      </c>
      <c r="B69" s="494"/>
      <c r="C69" s="494"/>
      <c r="D69" s="494"/>
      <c r="E69" s="494"/>
      <c r="F69" s="494"/>
      <c r="G69" s="494"/>
      <c r="H69" s="494"/>
      <c r="I69" s="494"/>
    </row>
    <row r="70" spans="1:9" s="285" customFormat="1" ht="58.5" customHeight="1" x14ac:dyDescent="0.2">
      <c r="A70" s="265" t="s">
        <v>36</v>
      </c>
      <c r="B70" s="265" t="s">
        <v>326</v>
      </c>
      <c r="C70" s="265" t="s">
        <v>46</v>
      </c>
      <c r="D70" s="179" t="s">
        <v>14</v>
      </c>
      <c r="E70" s="270" t="s">
        <v>192</v>
      </c>
      <c r="F70" s="270" t="s">
        <v>193</v>
      </c>
      <c r="G70" s="270" t="s">
        <v>194</v>
      </c>
      <c r="H70" s="265" t="s">
        <v>206</v>
      </c>
      <c r="I70" s="265" t="s">
        <v>206</v>
      </c>
    </row>
    <row r="71" spans="1:9" s="285" customFormat="1" ht="15" customHeight="1" x14ac:dyDescent="0.2">
      <c r="A71" s="488">
        <v>1</v>
      </c>
      <c r="B71" s="488"/>
      <c r="C71" s="488"/>
      <c r="D71" s="488"/>
      <c r="E71" s="266">
        <v>2</v>
      </c>
      <c r="F71" s="286">
        <v>3</v>
      </c>
      <c r="G71" s="286">
        <v>4</v>
      </c>
      <c r="H71" s="266" t="s">
        <v>230</v>
      </c>
      <c r="I71" s="233" t="s">
        <v>229</v>
      </c>
    </row>
    <row r="72" spans="1:9" s="285" customFormat="1" x14ac:dyDescent="0.2">
      <c r="A72" s="267">
        <v>3</v>
      </c>
      <c r="B72" s="267"/>
      <c r="C72" s="268"/>
      <c r="D72" s="269" t="s">
        <v>50</v>
      </c>
      <c r="E72" s="424">
        <f>SUM(E73,E83,E114,E119)</f>
        <v>11419509.980000002</v>
      </c>
      <c r="F72" s="424">
        <f>SUM(F73,F83,F114,F119)</f>
        <v>13136847.690000001</v>
      </c>
      <c r="G72" s="424">
        <f>SUM(G73,G83,G114,G119)</f>
        <v>13599544.459999999</v>
      </c>
      <c r="H72" s="240">
        <f>SUM(G72/E72*100)</f>
        <v>119.09043806448862</v>
      </c>
      <c r="I72" s="240">
        <f t="shared" ref="I72:I220" si="24">SUM(G72/F72*100)</f>
        <v>103.52212936404987</v>
      </c>
    </row>
    <row r="73" spans="1:9" s="288" customFormat="1" x14ac:dyDescent="0.2">
      <c r="A73" s="242"/>
      <c r="B73" s="237">
        <v>31</v>
      </c>
      <c r="C73" s="242"/>
      <c r="D73" s="9" t="s">
        <v>16</v>
      </c>
      <c r="E73" s="425">
        <f>SUM(E74,E78,E80)</f>
        <v>9581044.6900000013</v>
      </c>
      <c r="F73" s="425">
        <f>SUM(F74,F78,F80)</f>
        <v>11350843.710000001</v>
      </c>
      <c r="G73" s="425">
        <f>SUM(G74,G78,G80)</f>
        <v>11552427.83</v>
      </c>
      <c r="H73" s="251">
        <f>SUM(G73/E73*100)</f>
        <v>120.57586832944831</v>
      </c>
      <c r="I73" s="251">
        <f t="shared" si="24"/>
        <v>101.77593952617289</v>
      </c>
    </row>
    <row r="74" spans="1:9" s="288" customFormat="1" x14ac:dyDescent="0.2">
      <c r="A74" s="241"/>
      <c r="B74" s="238">
        <v>311</v>
      </c>
      <c r="C74" s="243"/>
      <c r="D74" s="241" t="s">
        <v>117</v>
      </c>
      <c r="E74" s="418">
        <f>SUM(E75:E77)</f>
        <v>8307039.46</v>
      </c>
      <c r="F74" s="418">
        <f>SUM(F75:F77)</f>
        <v>9859733.7100000009</v>
      </c>
      <c r="G74" s="418">
        <f>SUM(G75:G77)</f>
        <v>9978430.9399999995</v>
      </c>
      <c r="H74" s="240"/>
      <c r="I74" s="240"/>
    </row>
    <row r="75" spans="1:9" s="288" customFormat="1" x14ac:dyDescent="0.2">
      <c r="A75" s="243"/>
      <c r="B75" s="239">
        <v>3111</v>
      </c>
      <c r="C75" s="243"/>
      <c r="D75" s="243" t="s">
        <v>195</v>
      </c>
      <c r="E75" s="426">
        <f>SUM(E131,E153,E178,E229,E252)</f>
        <v>7130484.5800000001</v>
      </c>
      <c r="F75" s="426">
        <f t="shared" ref="F75:G75" si="25">SUM(F131,F153,F178,F229,F252)</f>
        <v>8714300</v>
      </c>
      <c r="G75" s="426">
        <f t="shared" si="25"/>
        <v>9315458.4100000001</v>
      </c>
      <c r="H75" s="236"/>
      <c r="I75" s="236"/>
    </row>
    <row r="76" spans="1:9" s="288" customFormat="1" x14ac:dyDescent="0.2">
      <c r="A76" s="243"/>
      <c r="B76" s="239" t="s">
        <v>305</v>
      </c>
      <c r="C76" s="243"/>
      <c r="D76" s="243" t="s">
        <v>285</v>
      </c>
      <c r="E76" s="426">
        <f>SUM(E179)</f>
        <v>613302.16</v>
      </c>
      <c r="F76" s="426">
        <f>SUM(F179)</f>
        <v>635000</v>
      </c>
      <c r="G76" s="426">
        <f>SUM(G179)</f>
        <v>662972.53</v>
      </c>
      <c r="H76" s="236"/>
      <c r="I76" s="236"/>
    </row>
    <row r="77" spans="1:9" s="288" customFormat="1" x14ac:dyDescent="0.2">
      <c r="A77" s="243"/>
      <c r="B77" s="239" t="s">
        <v>306</v>
      </c>
      <c r="C77" s="243"/>
      <c r="D77" s="243" t="s">
        <v>286</v>
      </c>
      <c r="E77" s="426">
        <f>SUM(E180,E223)</f>
        <v>563252.72</v>
      </c>
      <c r="F77" s="426">
        <f t="shared" ref="F77:G77" si="26">SUM(F180,F223)</f>
        <v>510433.71</v>
      </c>
      <c r="G77" s="426">
        <f t="shared" si="26"/>
        <v>0</v>
      </c>
      <c r="H77" s="236"/>
      <c r="I77" s="236"/>
    </row>
    <row r="78" spans="1:9" s="285" customFormat="1" x14ac:dyDescent="0.2">
      <c r="A78" s="241"/>
      <c r="B78" s="11">
        <v>312</v>
      </c>
      <c r="C78" s="289"/>
      <c r="D78" s="246" t="s">
        <v>123</v>
      </c>
      <c r="E78" s="427">
        <f>SUM(E79)</f>
        <v>253633.01</v>
      </c>
      <c r="F78" s="427">
        <f>SUM(F79)</f>
        <v>205995</v>
      </c>
      <c r="G78" s="427">
        <f>SUM(G79)</f>
        <v>265986.42000000004</v>
      </c>
      <c r="H78" s="236"/>
      <c r="I78" s="236"/>
    </row>
    <row r="79" spans="1:9" s="288" customFormat="1" ht="15.75" customHeight="1" x14ac:dyDescent="0.2">
      <c r="A79" s="241"/>
      <c r="B79" s="245" t="s">
        <v>207</v>
      </c>
      <c r="C79" s="289"/>
      <c r="D79" s="247" t="s">
        <v>123</v>
      </c>
      <c r="E79" s="428">
        <f>SUM(E155,E182,E231)</f>
        <v>253633.01</v>
      </c>
      <c r="F79" s="428">
        <f t="shared" ref="F79:G79" si="27">SUM(F155,F182,F231)</f>
        <v>205995</v>
      </c>
      <c r="G79" s="428">
        <f t="shared" si="27"/>
        <v>265986.42000000004</v>
      </c>
      <c r="H79" s="240"/>
      <c r="I79" s="240"/>
    </row>
    <row r="80" spans="1:9" s="295" customFormat="1" x14ac:dyDescent="0.2">
      <c r="A80" s="241"/>
      <c r="B80" s="11">
        <v>313</v>
      </c>
      <c r="C80" s="241"/>
      <c r="D80" s="241" t="s">
        <v>118</v>
      </c>
      <c r="E80" s="427">
        <f>SUM(E81:E82)</f>
        <v>1020372.22</v>
      </c>
      <c r="F80" s="427">
        <f>SUM(F81:F82)</f>
        <v>1285115</v>
      </c>
      <c r="G80" s="427">
        <f>SUM(G81:G82)</f>
        <v>1308010.47</v>
      </c>
      <c r="H80" s="240"/>
      <c r="I80" s="258"/>
    </row>
    <row r="81" spans="1:9" s="285" customFormat="1" x14ac:dyDescent="0.2">
      <c r="A81" s="243"/>
      <c r="B81" s="245">
        <v>3132</v>
      </c>
      <c r="C81" s="243"/>
      <c r="D81" s="243" t="s">
        <v>196</v>
      </c>
      <c r="E81" s="428">
        <f>SUM(E133,E157,E184,E225,E233)</f>
        <v>1019901.96</v>
      </c>
      <c r="F81" s="428">
        <f t="shared" ref="F81:G81" si="28">SUM(F133,F157,F184,F225,F233)</f>
        <v>1285000</v>
      </c>
      <c r="G81" s="428">
        <f t="shared" si="28"/>
        <v>1307896.1399999999</v>
      </c>
      <c r="H81" s="240"/>
      <c r="I81" s="258"/>
    </row>
    <row r="82" spans="1:9" s="285" customFormat="1" x14ac:dyDescent="0.2">
      <c r="A82" s="243"/>
      <c r="B82" s="245" t="s">
        <v>307</v>
      </c>
      <c r="C82" s="243"/>
      <c r="D82" s="243" t="s">
        <v>308</v>
      </c>
      <c r="E82" s="428">
        <f>SUM(E185)</f>
        <v>470.26</v>
      </c>
      <c r="F82" s="428">
        <f>SUM(F185)</f>
        <v>115</v>
      </c>
      <c r="G82" s="428">
        <f>SUM(G185)</f>
        <v>114.33</v>
      </c>
      <c r="H82" s="240"/>
      <c r="I82" s="258"/>
    </row>
    <row r="83" spans="1:9" s="285" customFormat="1" ht="15.75" customHeight="1" x14ac:dyDescent="0.2">
      <c r="A83" s="242"/>
      <c r="B83" s="237">
        <v>32</v>
      </c>
      <c r="C83" s="242"/>
      <c r="D83" s="9" t="s">
        <v>17</v>
      </c>
      <c r="E83" s="425">
        <f>SUM(E84,E88,E95,E105,E107)</f>
        <v>1832810.72</v>
      </c>
      <c r="F83" s="425">
        <f t="shared" ref="F83:G83" si="29">SUM(F84,F88,F95,F105,F107)</f>
        <v>1777704</v>
      </c>
      <c r="G83" s="425">
        <f t="shared" si="29"/>
        <v>2042811.0999999999</v>
      </c>
      <c r="H83" s="251">
        <f>SUM(G83/E83*100)</f>
        <v>111.45783237234666</v>
      </c>
      <c r="I83" s="251">
        <f t="shared" ref="I83" si="30">SUM(G83/F83*100)</f>
        <v>114.91289326007028</v>
      </c>
    </row>
    <row r="84" spans="1:9" s="285" customFormat="1" x14ac:dyDescent="0.2">
      <c r="A84" s="241"/>
      <c r="B84" s="249">
        <v>321</v>
      </c>
      <c r="C84" s="289"/>
      <c r="D84" s="246" t="s">
        <v>124</v>
      </c>
      <c r="E84" s="418">
        <f>SUM(E85:E87)</f>
        <v>313290.31999999995</v>
      </c>
      <c r="F84" s="418">
        <f>SUM(F85:F87)</f>
        <v>362500</v>
      </c>
      <c r="G84" s="418">
        <f>SUM(G85:G87)</f>
        <v>367508.44</v>
      </c>
      <c r="H84" s="240"/>
      <c r="I84" s="240"/>
    </row>
    <row r="85" spans="1:9" s="288" customFormat="1" ht="15.75" customHeight="1" x14ac:dyDescent="0.2">
      <c r="A85" s="243"/>
      <c r="B85" s="250" t="s">
        <v>198</v>
      </c>
      <c r="C85" s="290"/>
      <c r="D85" s="247" t="s">
        <v>199</v>
      </c>
      <c r="E85" s="426">
        <f>SUM(E188,E236)</f>
        <v>19453.849999999999</v>
      </c>
      <c r="F85" s="426">
        <f t="shared" ref="F85:G85" si="31">SUM(F188,F236)</f>
        <v>12500</v>
      </c>
      <c r="G85" s="426">
        <f t="shared" si="31"/>
        <v>13868.14</v>
      </c>
      <c r="H85" s="240"/>
      <c r="I85" s="240"/>
    </row>
    <row r="86" spans="1:9" s="285" customFormat="1" ht="30" x14ac:dyDescent="0.2">
      <c r="A86" s="243"/>
      <c r="B86" s="250" t="s">
        <v>200</v>
      </c>
      <c r="C86" s="290"/>
      <c r="D86" s="248" t="s">
        <v>132</v>
      </c>
      <c r="E86" s="426">
        <f>SUM(E189,E237)</f>
        <v>266770.37</v>
      </c>
      <c r="F86" s="426">
        <f t="shared" ref="F86:G86" si="32">SUM(F189,F237)</f>
        <v>285000</v>
      </c>
      <c r="G86" s="426">
        <f t="shared" si="32"/>
        <v>286564.15999999997</v>
      </c>
      <c r="H86" s="236"/>
      <c r="I86" s="236"/>
    </row>
    <row r="87" spans="1:9" s="285" customFormat="1" x14ac:dyDescent="0.2">
      <c r="A87" s="243"/>
      <c r="B87" s="250">
        <v>3213</v>
      </c>
      <c r="C87" s="290"/>
      <c r="D87" s="248" t="s">
        <v>133</v>
      </c>
      <c r="E87" s="426">
        <f>SUM(E190,E238)</f>
        <v>27066.1</v>
      </c>
      <c r="F87" s="426">
        <f t="shared" ref="F87:G87" si="33">SUM(F190,F238)</f>
        <v>65000</v>
      </c>
      <c r="G87" s="426">
        <f t="shared" si="33"/>
        <v>67076.14</v>
      </c>
      <c r="H87" s="236"/>
      <c r="I87" s="236"/>
    </row>
    <row r="88" spans="1:9" s="285" customFormat="1" ht="15.75" customHeight="1" x14ac:dyDescent="0.2">
      <c r="A88" s="241"/>
      <c r="B88" s="249">
        <v>322</v>
      </c>
      <c r="C88" s="289"/>
      <c r="D88" s="246" t="s">
        <v>125</v>
      </c>
      <c r="E88" s="418">
        <f>SUM(E89:E94)</f>
        <v>588734.86</v>
      </c>
      <c r="F88" s="418">
        <f>SUM(F89:F94)</f>
        <v>606063</v>
      </c>
      <c r="G88" s="418">
        <f>SUM(G89:G94)</f>
        <v>804710.25</v>
      </c>
      <c r="H88" s="240"/>
      <c r="I88" s="240"/>
    </row>
    <row r="89" spans="1:9" s="285" customFormat="1" x14ac:dyDescent="0.2">
      <c r="A89" s="243"/>
      <c r="B89" s="250" t="s">
        <v>201</v>
      </c>
      <c r="C89" s="290"/>
      <c r="D89" s="247" t="s">
        <v>142</v>
      </c>
      <c r="E89" s="426">
        <f>SUM('RAČUN PRIHODA I RASHODA'!E160,E192)</f>
        <v>29884.68</v>
      </c>
      <c r="F89" s="426">
        <f>SUM('RAČUN PRIHODA I RASHODA'!F160,F192)</f>
        <v>27563</v>
      </c>
      <c r="G89" s="426">
        <f>SUM('RAČUN PRIHODA I RASHODA'!G160,G192)</f>
        <v>37356.400000000001</v>
      </c>
      <c r="H89" s="240"/>
      <c r="I89" s="240"/>
    </row>
    <row r="90" spans="1:9" s="285" customFormat="1" x14ac:dyDescent="0.2">
      <c r="A90" s="243"/>
      <c r="B90" s="250">
        <v>3222</v>
      </c>
      <c r="C90" s="290"/>
      <c r="D90" s="247" t="s">
        <v>143</v>
      </c>
      <c r="E90" s="426">
        <f>SUM(E193,E244)</f>
        <v>100481.17</v>
      </c>
      <c r="F90" s="426">
        <f t="shared" ref="F90:G90" si="34">SUM(F193,F244)</f>
        <v>15500</v>
      </c>
      <c r="G90" s="426">
        <f t="shared" si="34"/>
        <v>19359.75</v>
      </c>
      <c r="H90" s="240"/>
      <c r="I90" s="240"/>
    </row>
    <row r="91" spans="1:9" s="288" customFormat="1" ht="15.75" customHeight="1" x14ac:dyDescent="0.2">
      <c r="A91" s="243"/>
      <c r="B91" s="250" t="s">
        <v>202</v>
      </c>
      <c r="C91" s="290"/>
      <c r="D91" s="247" t="s">
        <v>203</v>
      </c>
      <c r="E91" s="426">
        <f>SUM(E194)</f>
        <v>331154.73</v>
      </c>
      <c r="F91" s="426">
        <f t="shared" ref="F91:G91" si="35">SUM(F194)</f>
        <v>360000</v>
      </c>
      <c r="G91" s="426">
        <f t="shared" si="35"/>
        <v>395369.75</v>
      </c>
      <c r="H91" s="240"/>
      <c r="I91" s="240"/>
    </row>
    <row r="92" spans="1:9" s="285" customFormat="1" ht="30" x14ac:dyDescent="0.2">
      <c r="A92" s="243"/>
      <c r="B92" s="250" t="s">
        <v>204</v>
      </c>
      <c r="C92" s="290"/>
      <c r="D92" s="248" t="s">
        <v>205</v>
      </c>
      <c r="E92" s="426">
        <f t="shared" ref="E92" si="36">SUM(E195)</f>
        <v>57241.71</v>
      </c>
      <c r="F92" s="426">
        <f t="shared" ref="F92:G92" si="37">SUM(F195)</f>
        <v>3000</v>
      </c>
      <c r="G92" s="426">
        <f t="shared" si="37"/>
        <v>4690.38</v>
      </c>
      <c r="H92" s="236"/>
      <c r="I92" s="236"/>
    </row>
    <row r="93" spans="1:9" s="285" customFormat="1" x14ac:dyDescent="0.2">
      <c r="A93" s="243"/>
      <c r="B93" s="250">
        <v>3325</v>
      </c>
      <c r="C93" s="290"/>
      <c r="D93" s="248" t="s">
        <v>134</v>
      </c>
      <c r="E93" s="426">
        <f>SUM(E145,E196)</f>
        <v>27188.44</v>
      </c>
      <c r="F93" s="426">
        <f>SUM(F145,F196)</f>
        <v>50000</v>
      </c>
      <c r="G93" s="426">
        <f>SUM(G145,G196)</f>
        <v>93630.89</v>
      </c>
      <c r="H93" s="236"/>
      <c r="I93" s="236"/>
    </row>
    <row r="94" spans="1:9" s="285" customFormat="1" x14ac:dyDescent="0.2">
      <c r="A94" s="243"/>
      <c r="B94" s="250">
        <v>3227</v>
      </c>
      <c r="C94" s="290"/>
      <c r="D94" s="248" t="s">
        <v>270</v>
      </c>
      <c r="E94" s="426">
        <f>SUM(E197,E146)</f>
        <v>42784.13</v>
      </c>
      <c r="F94" s="426">
        <f>SUM(F197,F146)</f>
        <v>150000</v>
      </c>
      <c r="G94" s="426">
        <f>SUM(G197,G146)</f>
        <v>254303.08</v>
      </c>
      <c r="H94" s="236"/>
      <c r="I94" s="236"/>
    </row>
    <row r="95" spans="1:9" s="285" customFormat="1" ht="15.75" customHeight="1" x14ac:dyDescent="0.2">
      <c r="A95" s="241"/>
      <c r="B95" s="249">
        <v>323</v>
      </c>
      <c r="C95" s="289"/>
      <c r="D95" s="246" t="s">
        <v>111</v>
      </c>
      <c r="E95" s="418">
        <f>SUM(E96:E104)</f>
        <v>829650.58000000007</v>
      </c>
      <c r="F95" s="418">
        <f>SUM(F96:F104)</f>
        <v>652881</v>
      </c>
      <c r="G95" s="418">
        <f>SUM(G96:G104)</f>
        <v>699432.21</v>
      </c>
      <c r="H95" s="240"/>
      <c r="I95" s="240"/>
    </row>
    <row r="96" spans="1:9" s="285" customFormat="1" ht="15.75" customHeight="1" x14ac:dyDescent="0.2">
      <c r="A96" s="243"/>
      <c r="B96" s="250" t="s">
        <v>208</v>
      </c>
      <c r="C96" s="290"/>
      <c r="D96" s="247" t="s">
        <v>209</v>
      </c>
      <c r="E96" s="426">
        <f>SUM(E201)</f>
        <v>17951.28</v>
      </c>
      <c r="F96" s="426">
        <f>SUM(F201)</f>
        <v>17500</v>
      </c>
      <c r="G96" s="426">
        <f>SUM(G201)</f>
        <v>17781.25</v>
      </c>
      <c r="H96" s="240"/>
      <c r="I96" s="240"/>
    </row>
    <row r="97" spans="1:9" s="285" customFormat="1" ht="15.75" customHeight="1" x14ac:dyDescent="0.2">
      <c r="A97" s="243"/>
      <c r="B97" s="250" t="s">
        <v>210</v>
      </c>
      <c r="C97" s="290"/>
      <c r="D97" s="247" t="s">
        <v>211</v>
      </c>
      <c r="E97" s="426">
        <f>SUM(E148,E162,E202,E258,E262,E248)</f>
        <v>438939.08</v>
      </c>
      <c r="F97" s="426">
        <f>SUM(F148,F162,F202,F258,F262,F248)</f>
        <v>283300</v>
      </c>
      <c r="G97" s="426">
        <f>SUM(G148,G162,G202,G258,G262,G248)</f>
        <v>301438.94</v>
      </c>
      <c r="H97" s="240"/>
      <c r="I97" s="240"/>
    </row>
    <row r="98" spans="1:9" s="285" customFormat="1" ht="15.75" customHeight="1" x14ac:dyDescent="0.2">
      <c r="A98" s="243"/>
      <c r="B98" s="250">
        <v>3233</v>
      </c>
      <c r="C98" s="290"/>
      <c r="D98" s="247" t="s">
        <v>287</v>
      </c>
      <c r="E98" s="426">
        <f t="shared" ref="E98:G99" si="38">SUM(E203)</f>
        <v>3251.65</v>
      </c>
      <c r="F98" s="426">
        <f t="shared" si="38"/>
        <v>3318</v>
      </c>
      <c r="G98" s="426">
        <f t="shared" si="38"/>
        <v>5048.75</v>
      </c>
      <c r="H98" s="240"/>
      <c r="I98" s="240"/>
    </row>
    <row r="99" spans="1:9" s="285" customFormat="1" ht="15.75" customHeight="1" x14ac:dyDescent="0.2">
      <c r="A99" s="243"/>
      <c r="B99" s="250" t="s">
        <v>212</v>
      </c>
      <c r="C99" s="290"/>
      <c r="D99" s="247" t="s">
        <v>213</v>
      </c>
      <c r="E99" s="426">
        <f t="shared" si="38"/>
        <v>15344.71</v>
      </c>
      <c r="F99" s="426">
        <f t="shared" si="38"/>
        <v>15927</v>
      </c>
      <c r="G99" s="426">
        <f t="shared" si="38"/>
        <v>13459.14</v>
      </c>
      <c r="H99" s="240"/>
      <c r="I99" s="240"/>
    </row>
    <row r="100" spans="1:9" s="285" customFormat="1" ht="15.75" customHeight="1" x14ac:dyDescent="0.2">
      <c r="A100" s="243"/>
      <c r="B100" s="250">
        <v>3235</v>
      </c>
      <c r="C100" s="290"/>
      <c r="D100" s="247" t="s">
        <v>148</v>
      </c>
      <c r="E100" s="426">
        <f>SUM(E136,E205)</f>
        <v>167815.67999999999</v>
      </c>
      <c r="F100" s="426">
        <f>SUM(F136,F205)</f>
        <v>172000</v>
      </c>
      <c r="G100" s="426">
        <f>SUM(G136,G205)</f>
        <v>168422.8</v>
      </c>
      <c r="H100" s="240"/>
      <c r="I100" s="240"/>
    </row>
    <row r="101" spans="1:9" s="285" customFormat="1" ht="15.75" customHeight="1" x14ac:dyDescent="0.2">
      <c r="A101" s="243"/>
      <c r="B101" s="250">
        <v>3236</v>
      </c>
      <c r="C101" s="290"/>
      <c r="D101" s="247" t="s">
        <v>144</v>
      </c>
      <c r="E101" s="426">
        <f t="shared" ref="E101:G101" si="39">SUM(E206)</f>
        <v>18245</v>
      </c>
      <c r="F101" s="426">
        <f t="shared" si="39"/>
        <v>20000</v>
      </c>
      <c r="G101" s="426">
        <f t="shared" si="39"/>
        <v>15888.03</v>
      </c>
      <c r="H101" s="240"/>
      <c r="I101" s="240"/>
    </row>
    <row r="102" spans="1:9" s="285" customFormat="1" ht="15.75" customHeight="1" x14ac:dyDescent="0.2">
      <c r="A102" s="243"/>
      <c r="B102" s="250">
        <v>3237</v>
      </c>
      <c r="C102" s="290"/>
      <c r="D102" s="247" t="s">
        <v>145</v>
      </c>
      <c r="E102" s="426">
        <f>SUM(E207,E240)</f>
        <v>58111.18</v>
      </c>
      <c r="F102" s="426">
        <f t="shared" ref="F102:G102" si="40">SUM(F207,F240)</f>
        <v>56637</v>
      </c>
      <c r="G102" s="426">
        <f t="shared" si="40"/>
        <v>67512.819999999992</v>
      </c>
      <c r="H102" s="240"/>
      <c r="I102" s="240"/>
    </row>
    <row r="103" spans="1:9" s="288" customFormat="1" ht="15.75" customHeight="1" x14ac:dyDescent="0.2">
      <c r="A103" s="243"/>
      <c r="B103" s="250" t="s">
        <v>214</v>
      </c>
      <c r="C103" s="290"/>
      <c r="D103" s="247" t="s">
        <v>215</v>
      </c>
      <c r="E103" s="426">
        <f>SUM(E208,E149)</f>
        <v>43686.240000000005</v>
      </c>
      <c r="F103" s="426">
        <f>SUM(F208,F149)</f>
        <v>29199</v>
      </c>
      <c r="G103" s="426">
        <f>SUM(G208,G149)</f>
        <v>50572.34</v>
      </c>
      <c r="H103" s="240"/>
      <c r="I103" s="240"/>
    </row>
    <row r="104" spans="1:9" s="285" customFormat="1" x14ac:dyDescent="0.2">
      <c r="A104" s="243"/>
      <c r="B104" s="250" t="s">
        <v>216</v>
      </c>
      <c r="C104" s="290"/>
      <c r="D104" s="247" t="s">
        <v>146</v>
      </c>
      <c r="E104" s="426">
        <f>SUM(E163,E209)</f>
        <v>66305.759999999995</v>
      </c>
      <c r="F104" s="426">
        <f>SUM(F163,F209)</f>
        <v>55000</v>
      </c>
      <c r="G104" s="426">
        <f>SUM(G163,G209)</f>
        <v>59308.14</v>
      </c>
      <c r="H104" s="236"/>
      <c r="I104" s="236"/>
    </row>
    <row r="105" spans="1:9" s="285" customFormat="1" ht="30.75" customHeight="1" x14ac:dyDescent="0.2">
      <c r="A105" s="241"/>
      <c r="B105" s="249">
        <v>325</v>
      </c>
      <c r="C105" s="289"/>
      <c r="D105" s="252" t="s">
        <v>368</v>
      </c>
      <c r="E105" s="418">
        <f>SUM(E106)</f>
        <v>0</v>
      </c>
      <c r="F105" s="418">
        <f t="shared" ref="F105" si="41">SUM(F106)</f>
        <v>87000</v>
      </c>
      <c r="G105" s="418">
        <f t="shared" ref="G105" si="42">SUM(G106)</f>
        <v>93467.48</v>
      </c>
      <c r="H105" s="240"/>
      <c r="I105" s="240"/>
    </row>
    <row r="106" spans="1:9" s="285" customFormat="1" x14ac:dyDescent="0.2">
      <c r="A106" s="243"/>
      <c r="B106" s="250">
        <v>3251</v>
      </c>
      <c r="C106" s="290"/>
      <c r="D106" s="247" t="s">
        <v>369</v>
      </c>
      <c r="E106" s="426">
        <f>SUM('RAČUN PRIHODA I RASHODA'!E199)</f>
        <v>0</v>
      </c>
      <c r="F106" s="426">
        <f>SUM('RAČUN PRIHODA I RASHODA'!F199)</f>
        <v>87000</v>
      </c>
      <c r="G106" s="426">
        <f>SUM('RAČUN PRIHODA I RASHODA'!G199)</f>
        <v>93467.48</v>
      </c>
      <c r="H106" s="240"/>
      <c r="I106" s="240"/>
    </row>
    <row r="107" spans="1:9" s="285" customFormat="1" ht="15.75" customHeight="1" x14ac:dyDescent="0.2">
      <c r="A107" s="241"/>
      <c r="B107" s="249">
        <v>329</v>
      </c>
      <c r="C107" s="289"/>
      <c r="D107" s="246" t="s">
        <v>126</v>
      </c>
      <c r="E107" s="418">
        <f>SUM(E108:E113)</f>
        <v>101134.95999999999</v>
      </c>
      <c r="F107" s="418">
        <f>SUM(F108:F113)</f>
        <v>69260</v>
      </c>
      <c r="G107" s="418">
        <f>SUM(G108:G113)</f>
        <v>77692.72</v>
      </c>
      <c r="H107" s="240"/>
      <c r="I107" s="240"/>
    </row>
    <row r="108" spans="1:9" s="285" customFormat="1" ht="30" x14ac:dyDescent="0.2">
      <c r="A108" s="243"/>
      <c r="B108" s="250" t="s">
        <v>217</v>
      </c>
      <c r="C108" s="290"/>
      <c r="D108" s="248" t="s">
        <v>218</v>
      </c>
      <c r="E108" s="426">
        <f>SUM(E211)</f>
        <v>12220.63</v>
      </c>
      <c r="F108" s="426">
        <f>SUM(F211)</f>
        <v>12540</v>
      </c>
      <c r="G108" s="426">
        <f>SUM(G211)</f>
        <v>12536.24</v>
      </c>
      <c r="H108" s="240"/>
      <c r="I108" s="240"/>
    </row>
    <row r="109" spans="1:9" s="285" customFormat="1" x14ac:dyDescent="0.2">
      <c r="A109" s="243"/>
      <c r="B109" s="250">
        <v>3292</v>
      </c>
      <c r="C109" s="290"/>
      <c r="D109" s="248" t="s">
        <v>288</v>
      </c>
      <c r="E109" s="426">
        <f t="shared" ref="E109" si="43">SUM(E212)</f>
        <v>30435.72</v>
      </c>
      <c r="F109" s="426">
        <f t="shared" ref="F109:G113" si="44">SUM(F212)</f>
        <v>30000</v>
      </c>
      <c r="G109" s="426">
        <f t="shared" si="44"/>
        <v>36916.050000000003</v>
      </c>
      <c r="H109" s="240"/>
      <c r="I109" s="240"/>
    </row>
    <row r="110" spans="1:9" s="285" customFormat="1" ht="15.75" customHeight="1" x14ac:dyDescent="0.2">
      <c r="A110" s="243"/>
      <c r="B110" s="250" t="s">
        <v>219</v>
      </c>
      <c r="C110" s="290"/>
      <c r="D110" s="247" t="s">
        <v>220</v>
      </c>
      <c r="E110" s="426">
        <f t="shared" ref="E110" si="45">SUM(E213)</f>
        <v>1484.54</v>
      </c>
      <c r="F110" s="426">
        <f t="shared" si="44"/>
        <v>2654</v>
      </c>
      <c r="G110" s="426">
        <f t="shared" si="44"/>
        <v>2696.46</v>
      </c>
      <c r="H110" s="240"/>
      <c r="I110" s="240"/>
    </row>
    <row r="111" spans="1:9" s="288" customFormat="1" ht="15.75" customHeight="1" x14ac:dyDescent="0.2">
      <c r="A111" s="243"/>
      <c r="B111" s="271">
        <v>3295</v>
      </c>
      <c r="C111" s="290"/>
      <c r="D111" s="272" t="s">
        <v>221</v>
      </c>
      <c r="E111" s="426">
        <f t="shared" ref="E111" si="46">SUM(E214)</f>
        <v>36097.730000000003</v>
      </c>
      <c r="F111" s="426">
        <f t="shared" si="44"/>
        <v>22000</v>
      </c>
      <c r="G111" s="426">
        <f t="shared" si="44"/>
        <v>24035.52</v>
      </c>
      <c r="H111" s="240"/>
      <c r="I111" s="240"/>
    </row>
    <row r="112" spans="1:9" s="288" customFormat="1" ht="15.75" customHeight="1" x14ac:dyDescent="0.2">
      <c r="A112" s="243"/>
      <c r="B112" s="271">
        <v>3296</v>
      </c>
      <c r="C112" s="290"/>
      <c r="D112" s="272" t="s">
        <v>289</v>
      </c>
      <c r="E112" s="426">
        <f t="shared" ref="E112" si="47">SUM(E215)</f>
        <v>20896.34</v>
      </c>
      <c r="F112" s="426">
        <f t="shared" si="44"/>
        <v>2000</v>
      </c>
      <c r="G112" s="426">
        <f t="shared" si="44"/>
        <v>1491.18</v>
      </c>
      <c r="H112" s="240"/>
      <c r="I112" s="240"/>
    </row>
    <row r="113" spans="1:9" s="288" customFormat="1" ht="15.75" customHeight="1" x14ac:dyDescent="0.2">
      <c r="A113" s="243"/>
      <c r="B113" s="271" t="s">
        <v>222</v>
      </c>
      <c r="C113" s="290"/>
      <c r="D113" s="272" t="s">
        <v>126</v>
      </c>
      <c r="E113" s="426">
        <f t="shared" ref="E113" si="48">SUM(E216)</f>
        <v>0</v>
      </c>
      <c r="F113" s="426">
        <f t="shared" si="44"/>
        <v>66</v>
      </c>
      <c r="G113" s="426">
        <f t="shared" si="44"/>
        <v>17.27</v>
      </c>
      <c r="H113" s="236"/>
      <c r="I113" s="236"/>
    </row>
    <row r="114" spans="1:9" s="285" customFormat="1" ht="15.75" customHeight="1" x14ac:dyDescent="0.2">
      <c r="A114" s="242"/>
      <c r="B114" s="237">
        <v>34</v>
      </c>
      <c r="C114" s="242"/>
      <c r="D114" s="9" t="s">
        <v>20</v>
      </c>
      <c r="E114" s="425">
        <f>SUM(E115)</f>
        <v>5654.5700000000006</v>
      </c>
      <c r="F114" s="425">
        <f>SUM(F115)</f>
        <v>6849.98</v>
      </c>
      <c r="G114" s="425">
        <f>SUM(G115)</f>
        <v>4305.5300000000007</v>
      </c>
      <c r="H114" s="251">
        <f>SUM(G114/E114*100)</f>
        <v>76.142482982790909</v>
      </c>
      <c r="I114" s="251">
        <f t="shared" ref="I114" si="49">SUM(G114/F114*100)</f>
        <v>62.854636071930145</v>
      </c>
    </row>
    <row r="115" spans="1:9" s="296" customFormat="1" x14ac:dyDescent="0.2">
      <c r="A115" s="241"/>
      <c r="B115" s="249">
        <v>343</v>
      </c>
      <c r="C115" s="289"/>
      <c r="D115" s="246" t="s">
        <v>128</v>
      </c>
      <c r="E115" s="418">
        <f>SUM(E116:E118)</f>
        <v>5654.5700000000006</v>
      </c>
      <c r="F115" s="418">
        <f>SUM(F116:F118)</f>
        <v>6849.98</v>
      </c>
      <c r="G115" s="418">
        <f>SUM(G116:G118)</f>
        <v>4305.5300000000007</v>
      </c>
      <c r="H115" s="240"/>
      <c r="I115" s="240"/>
    </row>
    <row r="116" spans="1:9" s="288" customFormat="1" x14ac:dyDescent="0.2">
      <c r="A116" s="243"/>
      <c r="B116" s="250" t="s">
        <v>223</v>
      </c>
      <c r="C116" s="290"/>
      <c r="D116" s="247" t="s">
        <v>224</v>
      </c>
      <c r="E116" s="426">
        <f>SUM(E219)</f>
        <v>2726.26</v>
      </c>
      <c r="F116" s="426">
        <f>SUM(F219)</f>
        <v>3982</v>
      </c>
      <c r="G116" s="426">
        <f>SUM(G219)</f>
        <v>3236.9</v>
      </c>
      <c r="H116" s="279"/>
      <c r="I116" s="279"/>
    </row>
    <row r="117" spans="1:9" s="288" customFormat="1" x14ac:dyDescent="0.2">
      <c r="A117" s="243"/>
      <c r="B117" s="250">
        <v>3433</v>
      </c>
      <c r="C117" s="290"/>
      <c r="D117" s="247" t="s">
        <v>276</v>
      </c>
      <c r="E117" s="426">
        <f t="shared" ref="E117:G118" si="50">SUM(E166)</f>
        <v>2363.5100000000002</v>
      </c>
      <c r="F117" s="426">
        <f t="shared" si="50"/>
        <v>1318</v>
      </c>
      <c r="G117" s="426">
        <f t="shared" si="50"/>
        <v>1068.6300000000001</v>
      </c>
      <c r="H117" s="279"/>
      <c r="I117" s="279"/>
    </row>
    <row r="118" spans="1:9" s="288" customFormat="1" x14ac:dyDescent="0.2">
      <c r="A118" s="243"/>
      <c r="B118" s="250">
        <v>3434</v>
      </c>
      <c r="C118" s="290"/>
      <c r="D118" s="247" t="s">
        <v>277</v>
      </c>
      <c r="E118" s="426">
        <f t="shared" si="50"/>
        <v>564.79999999999995</v>
      </c>
      <c r="F118" s="426">
        <f t="shared" si="50"/>
        <v>1549.98</v>
      </c>
      <c r="G118" s="426">
        <f t="shared" si="50"/>
        <v>0</v>
      </c>
      <c r="H118" s="279"/>
      <c r="I118" s="279"/>
    </row>
    <row r="119" spans="1:9" s="285" customFormat="1" ht="15.75" customHeight="1" x14ac:dyDescent="0.2">
      <c r="A119" s="242"/>
      <c r="B119" s="237" t="s">
        <v>304</v>
      </c>
      <c r="C119" s="242"/>
      <c r="D119" s="9" t="s">
        <v>119</v>
      </c>
      <c r="E119" s="425">
        <f>SUM(E120,E123)</f>
        <v>0</v>
      </c>
      <c r="F119" s="425">
        <f>SUM(F120,F123)</f>
        <v>1450</v>
      </c>
      <c r="G119" s="425">
        <f>SUM(G120,G123)</f>
        <v>0</v>
      </c>
      <c r="H119" s="251">
        <v>0</v>
      </c>
      <c r="I119" s="251">
        <f t="shared" ref="I119" si="51">SUM(G119/F119*100)</f>
        <v>0</v>
      </c>
    </row>
    <row r="120" spans="1:9" s="296" customFormat="1" x14ac:dyDescent="0.2">
      <c r="A120" s="241"/>
      <c r="B120" s="249">
        <v>381</v>
      </c>
      <c r="C120" s="289"/>
      <c r="D120" s="246" t="s">
        <v>120</v>
      </c>
      <c r="E120" s="418">
        <f>SUM(E121:E122)</f>
        <v>0</v>
      </c>
      <c r="F120" s="418">
        <f>SUM(F121:F122)</f>
        <v>1327</v>
      </c>
      <c r="G120" s="418">
        <f>SUM(G121:G122)</f>
        <v>0</v>
      </c>
      <c r="H120" s="240"/>
      <c r="I120" s="240"/>
    </row>
    <row r="121" spans="1:9" s="288" customFormat="1" x14ac:dyDescent="0.2">
      <c r="A121" s="243"/>
      <c r="B121" s="250">
        <v>3811</v>
      </c>
      <c r="C121" s="290"/>
      <c r="D121" s="247" t="s">
        <v>278</v>
      </c>
      <c r="E121" s="426">
        <f t="shared" ref="E121:G122" si="52">SUM(E170)</f>
        <v>0</v>
      </c>
      <c r="F121" s="426">
        <f t="shared" si="52"/>
        <v>265</v>
      </c>
      <c r="G121" s="426">
        <f t="shared" si="52"/>
        <v>0</v>
      </c>
      <c r="H121" s="279"/>
      <c r="I121" s="279"/>
    </row>
    <row r="122" spans="1:9" s="288" customFormat="1" x14ac:dyDescent="0.2">
      <c r="A122" s="243"/>
      <c r="B122" s="250">
        <v>3812</v>
      </c>
      <c r="C122" s="290"/>
      <c r="D122" s="247" t="s">
        <v>279</v>
      </c>
      <c r="E122" s="426">
        <f t="shared" si="52"/>
        <v>0</v>
      </c>
      <c r="F122" s="426">
        <f t="shared" si="52"/>
        <v>1062</v>
      </c>
      <c r="G122" s="426">
        <f t="shared" si="52"/>
        <v>0</v>
      </c>
      <c r="H122" s="279"/>
      <c r="I122" s="279"/>
    </row>
    <row r="123" spans="1:9" s="296" customFormat="1" x14ac:dyDescent="0.2">
      <c r="A123" s="241"/>
      <c r="B123" s="249">
        <v>383</v>
      </c>
      <c r="C123" s="289"/>
      <c r="D123" s="246" t="s">
        <v>337</v>
      </c>
      <c r="E123" s="418">
        <f>SUM(E124:E125)</f>
        <v>0</v>
      </c>
      <c r="F123" s="418">
        <f>SUM(F124:F125)</f>
        <v>123</v>
      </c>
      <c r="G123" s="418">
        <f>SUM(G124:G125)</f>
        <v>0</v>
      </c>
      <c r="H123" s="240"/>
      <c r="I123" s="240"/>
    </row>
    <row r="124" spans="1:9" s="288" customFormat="1" x14ac:dyDescent="0.2">
      <c r="A124" s="243"/>
      <c r="B124" s="250">
        <v>3834</v>
      </c>
      <c r="C124" s="290"/>
      <c r="D124" s="247" t="s">
        <v>283</v>
      </c>
      <c r="E124" s="426">
        <f t="shared" ref="E124:G125" si="53">SUM(E173)</f>
        <v>0</v>
      </c>
      <c r="F124" s="426">
        <f t="shared" si="53"/>
        <v>61.5</v>
      </c>
      <c r="G124" s="426">
        <f t="shared" si="53"/>
        <v>0</v>
      </c>
      <c r="H124" s="279"/>
      <c r="I124" s="279"/>
    </row>
    <row r="125" spans="1:9" s="288" customFormat="1" x14ac:dyDescent="0.2">
      <c r="A125" s="243"/>
      <c r="B125" s="250">
        <v>3835</v>
      </c>
      <c r="C125" s="290"/>
      <c r="D125" s="247" t="s">
        <v>284</v>
      </c>
      <c r="E125" s="426">
        <f t="shared" si="53"/>
        <v>0</v>
      </c>
      <c r="F125" s="426">
        <f t="shared" si="53"/>
        <v>61.5</v>
      </c>
      <c r="G125" s="426">
        <f t="shared" si="53"/>
        <v>0</v>
      </c>
      <c r="H125" s="279"/>
      <c r="I125" s="279"/>
    </row>
    <row r="126" spans="1:9" s="288" customFormat="1" ht="15.75" customHeight="1" x14ac:dyDescent="0.2">
      <c r="A126" s="493" t="s">
        <v>336</v>
      </c>
      <c r="B126" s="494"/>
      <c r="C126" s="494"/>
      <c r="D126" s="494"/>
      <c r="E126" s="494"/>
      <c r="F126" s="494"/>
      <c r="G126" s="494"/>
      <c r="H126" s="494"/>
      <c r="I126" s="494"/>
    </row>
    <row r="127" spans="1:9" s="285" customFormat="1" x14ac:dyDescent="0.2">
      <c r="A127" s="6">
        <v>3</v>
      </c>
      <c r="B127" s="6"/>
      <c r="C127" s="241"/>
      <c r="D127" s="7" t="s">
        <v>50</v>
      </c>
      <c r="E127" s="413">
        <f>SUM(E128,E137,E150,E175,E220,E226,E241,E245,E249,E255,E259)</f>
        <v>11419509.980000002</v>
      </c>
      <c r="F127" s="413">
        <f t="shared" ref="F127:G127" si="54">SUM(F128,F137,F150,F175,F220,F226,F241,F245,F249,F255,F259)</f>
        <v>13136847.690000001</v>
      </c>
      <c r="G127" s="413">
        <f t="shared" si="54"/>
        <v>13599544.460000001</v>
      </c>
      <c r="H127" s="240">
        <f>SUM(G127/E127*100)</f>
        <v>119.09043806448862</v>
      </c>
      <c r="I127" s="240">
        <f t="shared" ref="I127" si="55">SUM(G127/F127*100)</f>
        <v>103.5221293640499</v>
      </c>
    </row>
    <row r="128" spans="1:9" s="285" customFormat="1" x14ac:dyDescent="0.2">
      <c r="A128" s="259"/>
      <c r="B128" s="254"/>
      <c r="C128" s="255" t="s">
        <v>44</v>
      </c>
      <c r="D128" s="256" t="s">
        <v>47</v>
      </c>
      <c r="E128" s="429">
        <f>SUM(E129,E134)</f>
        <v>0</v>
      </c>
      <c r="F128" s="429">
        <f t="shared" ref="F128:G128" si="56">SUM(F129,F134)</f>
        <v>0</v>
      </c>
      <c r="G128" s="429">
        <f t="shared" si="56"/>
        <v>0</v>
      </c>
      <c r="H128" s="280">
        <v>0</v>
      </c>
      <c r="I128" s="280">
        <v>0</v>
      </c>
    </row>
    <row r="129" spans="1:9" s="285" customFormat="1" x14ac:dyDescent="0.2">
      <c r="A129" s="242"/>
      <c r="B129" s="237">
        <v>31</v>
      </c>
      <c r="C129" s="242"/>
      <c r="D129" s="9" t="s">
        <v>16</v>
      </c>
      <c r="E129" s="425">
        <f>SUM(E130,E132)</f>
        <v>0</v>
      </c>
      <c r="F129" s="425">
        <f t="shared" ref="F129:G129" si="57">SUM(F130,F132)</f>
        <v>0</v>
      </c>
      <c r="G129" s="425">
        <f t="shared" si="57"/>
        <v>0</v>
      </c>
      <c r="H129" s="251">
        <v>0</v>
      </c>
      <c r="I129" s="251">
        <v>0</v>
      </c>
    </row>
    <row r="130" spans="1:9" s="288" customFormat="1" x14ac:dyDescent="0.2">
      <c r="A130" s="241"/>
      <c r="B130" s="238">
        <v>311</v>
      </c>
      <c r="C130" s="243"/>
      <c r="D130" s="241" t="s">
        <v>117</v>
      </c>
      <c r="E130" s="418">
        <f>SUM(E131)</f>
        <v>0</v>
      </c>
      <c r="F130" s="418">
        <f t="shared" ref="F130:G130" si="58">SUM(F131)</f>
        <v>0</v>
      </c>
      <c r="G130" s="418">
        <f t="shared" si="58"/>
        <v>0</v>
      </c>
      <c r="H130" s="240"/>
      <c r="I130" s="240"/>
    </row>
    <row r="131" spans="1:9" s="288" customFormat="1" x14ac:dyDescent="0.2">
      <c r="A131" s="243"/>
      <c r="B131" s="239">
        <v>3111</v>
      </c>
      <c r="C131" s="243"/>
      <c r="D131" s="243" t="s">
        <v>195</v>
      </c>
      <c r="E131" s="426">
        <f>SUM(POSEBNI_DIO_!D16,)</f>
        <v>0</v>
      </c>
      <c r="F131" s="426">
        <f>SUM(POSEBNI_DIO_!E16,)</f>
        <v>0</v>
      </c>
      <c r="G131" s="426">
        <f>SUM(POSEBNI_DIO_!F16,)</f>
        <v>0</v>
      </c>
      <c r="H131" s="240"/>
      <c r="I131" s="240"/>
    </row>
    <row r="132" spans="1:9" s="295" customFormat="1" x14ac:dyDescent="0.2">
      <c r="A132" s="241"/>
      <c r="B132" s="11">
        <v>313</v>
      </c>
      <c r="C132" s="241"/>
      <c r="D132" s="241" t="s">
        <v>118</v>
      </c>
      <c r="E132" s="427">
        <f>SUM(E133)</f>
        <v>0</v>
      </c>
      <c r="F132" s="427">
        <f t="shared" ref="F132:G132" si="59">SUM(F133)</f>
        <v>0</v>
      </c>
      <c r="G132" s="427">
        <f t="shared" si="59"/>
        <v>0</v>
      </c>
      <c r="H132" s="258"/>
      <c r="I132" s="258"/>
    </row>
    <row r="133" spans="1:9" s="285" customFormat="1" x14ac:dyDescent="0.2">
      <c r="A133" s="243"/>
      <c r="B133" s="245">
        <v>3132</v>
      </c>
      <c r="C133" s="243"/>
      <c r="D133" s="243" t="s">
        <v>196</v>
      </c>
      <c r="E133" s="428">
        <f>SUM(,POSEBNI_DIO_!D18)</f>
        <v>0</v>
      </c>
      <c r="F133" s="428">
        <f>SUM(,POSEBNI_DIO_!E18)</f>
        <v>0</v>
      </c>
      <c r="G133" s="428">
        <f>SUM(,POSEBNI_DIO_!F18)</f>
        <v>0</v>
      </c>
      <c r="H133" s="258"/>
      <c r="I133" s="258"/>
    </row>
    <row r="134" spans="1:9" s="285" customFormat="1" x14ac:dyDescent="0.2">
      <c r="A134" s="242"/>
      <c r="B134" s="237">
        <v>32</v>
      </c>
      <c r="C134" s="242"/>
      <c r="D134" s="9" t="s">
        <v>17</v>
      </c>
      <c r="E134" s="425">
        <f>SUM(E135)</f>
        <v>0</v>
      </c>
      <c r="F134" s="425">
        <f t="shared" ref="F134:G134" si="60">SUM(F135)</f>
        <v>0</v>
      </c>
      <c r="G134" s="425">
        <f t="shared" si="60"/>
        <v>0</v>
      </c>
      <c r="H134" s="251">
        <v>0</v>
      </c>
      <c r="I134" s="251">
        <v>0</v>
      </c>
    </row>
    <row r="135" spans="1:9" s="285" customFormat="1" ht="15.75" customHeight="1" x14ac:dyDescent="0.2">
      <c r="A135" s="241"/>
      <c r="B135" s="249">
        <v>323</v>
      </c>
      <c r="C135" s="289"/>
      <c r="D135" s="246" t="s">
        <v>111</v>
      </c>
      <c r="E135" s="418">
        <f>SUM('RAČUN PRIHODA I RASHODA'!E136)</f>
        <v>0</v>
      </c>
      <c r="F135" s="418">
        <f>SUM('RAČUN PRIHODA I RASHODA'!F136)</f>
        <v>0</v>
      </c>
      <c r="G135" s="418">
        <f>SUM('RAČUN PRIHODA I RASHODA'!G136)</f>
        <v>0</v>
      </c>
      <c r="H135" s="240"/>
      <c r="I135" s="240"/>
    </row>
    <row r="136" spans="1:9" s="285" customFormat="1" x14ac:dyDescent="0.2">
      <c r="A136" s="243"/>
      <c r="B136" s="250">
        <v>3235</v>
      </c>
      <c r="C136" s="290"/>
      <c r="D136" s="248" t="s">
        <v>148</v>
      </c>
      <c r="E136" s="426">
        <f>SUM(POSEBNI_DIO_!D21)</f>
        <v>0</v>
      </c>
      <c r="F136" s="426">
        <f>SUM(POSEBNI_DIO_!E21)</f>
        <v>0</v>
      </c>
      <c r="G136" s="426">
        <f>SUM(POSEBNI_DIO_!F21)</f>
        <v>0</v>
      </c>
      <c r="H136" s="236"/>
      <c r="I136" s="236"/>
    </row>
    <row r="137" spans="1:9" s="285" customFormat="1" x14ac:dyDescent="0.2">
      <c r="A137" s="259"/>
      <c r="B137" s="254"/>
      <c r="C137" s="255" t="s">
        <v>301</v>
      </c>
      <c r="D137" s="256" t="s">
        <v>302</v>
      </c>
      <c r="E137" s="429">
        <f>SUM(E138,E143)</f>
        <v>23890</v>
      </c>
      <c r="F137" s="429">
        <f t="shared" ref="F137" si="61">SUM(F138,F143)</f>
        <v>0</v>
      </c>
      <c r="G137" s="429">
        <f t="shared" ref="G137" si="62">SUM(G138,G143)</f>
        <v>0</v>
      </c>
      <c r="H137" s="280">
        <f>SUM(G137/E137*100)</f>
        <v>0</v>
      </c>
      <c r="I137" s="280">
        <v>0</v>
      </c>
    </row>
    <row r="138" spans="1:9" s="285" customFormat="1" ht="1.5" hidden="1" customHeight="1" x14ac:dyDescent="0.2">
      <c r="A138" s="242"/>
      <c r="B138" s="237">
        <v>31</v>
      </c>
      <c r="C138" s="242"/>
      <c r="D138" s="9" t="s">
        <v>16</v>
      </c>
      <c r="E138" s="425">
        <f>SUM(E139,E141)</f>
        <v>0</v>
      </c>
      <c r="F138" s="425">
        <f t="shared" ref="F138" si="63">SUM(F139,F141)</f>
        <v>0</v>
      </c>
      <c r="G138" s="425">
        <f t="shared" ref="G138" si="64">SUM(G139,G141)</f>
        <v>0</v>
      </c>
      <c r="H138" s="251" t="e">
        <f>SUM(G138/E138*100)</f>
        <v>#DIV/0!</v>
      </c>
      <c r="I138" s="251">
        <v>0</v>
      </c>
    </row>
    <row r="139" spans="1:9" s="288" customFormat="1" hidden="1" x14ac:dyDescent="0.2">
      <c r="A139" s="241"/>
      <c r="B139" s="238">
        <v>311</v>
      </c>
      <c r="C139" s="243"/>
      <c r="D139" s="241" t="s">
        <v>117</v>
      </c>
      <c r="E139" s="418">
        <f>SUM(E140)</f>
        <v>0</v>
      </c>
      <c r="F139" s="418">
        <f t="shared" ref="F139" si="65">SUM(F140)</f>
        <v>0</v>
      </c>
      <c r="G139" s="418">
        <f t="shared" ref="G139" si="66">SUM(G140)</f>
        <v>0</v>
      </c>
      <c r="H139" s="240"/>
      <c r="I139" s="240"/>
    </row>
    <row r="140" spans="1:9" s="288" customFormat="1" hidden="1" x14ac:dyDescent="0.2">
      <c r="A140" s="243"/>
      <c r="B140" s="239">
        <v>3111</v>
      </c>
      <c r="C140" s="243"/>
      <c r="D140" s="243" t="s">
        <v>195</v>
      </c>
      <c r="E140" s="426">
        <v>0</v>
      </c>
      <c r="F140" s="426">
        <v>0</v>
      </c>
      <c r="G140" s="426">
        <v>0</v>
      </c>
      <c r="H140" s="236"/>
      <c r="I140" s="236"/>
    </row>
    <row r="141" spans="1:9" s="295" customFormat="1" hidden="1" x14ac:dyDescent="0.2">
      <c r="A141" s="241"/>
      <c r="B141" s="11">
        <v>313</v>
      </c>
      <c r="C141" s="241"/>
      <c r="D141" s="241" t="s">
        <v>118</v>
      </c>
      <c r="E141" s="427">
        <f>SUM(E142)</f>
        <v>0</v>
      </c>
      <c r="F141" s="427">
        <f t="shared" ref="F141" si="67">SUM(F142)</f>
        <v>0</v>
      </c>
      <c r="G141" s="427">
        <f t="shared" ref="G141" si="68">SUM(G142)</f>
        <v>0</v>
      </c>
      <c r="H141" s="258"/>
      <c r="I141" s="258"/>
    </row>
    <row r="142" spans="1:9" s="285" customFormat="1" hidden="1" x14ac:dyDescent="0.2">
      <c r="A142" s="243"/>
      <c r="B142" s="245">
        <v>3132</v>
      </c>
      <c r="C142" s="243"/>
      <c r="D142" s="243" t="s">
        <v>196</v>
      </c>
      <c r="E142" s="428">
        <v>0</v>
      </c>
      <c r="F142" s="428">
        <v>0</v>
      </c>
      <c r="G142" s="428">
        <v>0</v>
      </c>
      <c r="H142" s="258"/>
      <c r="I142" s="258"/>
    </row>
    <row r="143" spans="1:9" s="285" customFormat="1" x14ac:dyDescent="0.2">
      <c r="A143" s="242"/>
      <c r="B143" s="237">
        <v>32</v>
      </c>
      <c r="C143" s="242"/>
      <c r="D143" s="9" t="s">
        <v>17</v>
      </c>
      <c r="E143" s="425">
        <f>SUM(E144,E147)</f>
        <v>23890</v>
      </c>
      <c r="F143" s="425">
        <f t="shared" ref="F143:G143" si="69">SUM(F144,F147)</f>
        <v>0</v>
      </c>
      <c r="G143" s="425">
        <f t="shared" si="69"/>
        <v>0</v>
      </c>
      <c r="H143" s="251">
        <f>SUM(G143/E143*100)</f>
        <v>0</v>
      </c>
      <c r="I143" s="251">
        <v>0</v>
      </c>
    </row>
    <row r="144" spans="1:9" s="285" customFormat="1" ht="15.75" customHeight="1" x14ac:dyDescent="0.2">
      <c r="A144" s="241"/>
      <c r="B144" s="249">
        <v>322</v>
      </c>
      <c r="C144" s="289"/>
      <c r="D144" s="246" t="s">
        <v>125</v>
      </c>
      <c r="E144" s="418">
        <f>SUM(E145:E146)</f>
        <v>0</v>
      </c>
      <c r="F144" s="418">
        <f t="shared" ref="F144:G144" si="70">SUM(F145:F146)</f>
        <v>0</v>
      </c>
      <c r="G144" s="418">
        <f t="shared" si="70"/>
        <v>0</v>
      </c>
      <c r="H144" s="240"/>
      <c r="I144" s="240"/>
    </row>
    <row r="145" spans="1:9" s="285" customFormat="1" x14ac:dyDescent="0.2">
      <c r="A145" s="243"/>
      <c r="B145" s="250">
        <v>3225</v>
      </c>
      <c r="C145" s="290"/>
      <c r="D145" s="247" t="s">
        <v>134</v>
      </c>
      <c r="E145" s="426">
        <f>SUM(POSEBNI_DIO_!D41)</f>
        <v>0</v>
      </c>
      <c r="F145" s="426">
        <f>SUM(POSEBNI_DIO_!E41)</f>
        <v>0</v>
      </c>
      <c r="G145" s="426">
        <f>SUM(POSEBNI_DIO_!F41)</f>
        <v>0</v>
      </c>
      <c r="H145" s="240"/>
      <c r="I145" s="240"/>
    </row>
    <row r="146" spans="1:9" s="288" customFormat="1" ht="15.75" customHeight="1" x14ac:dyDescent="0.2">
      <c r="A146" s="243"/>
      <c r="B146" s="250">
        <v>3227</v>
      </c>
      <c r="C146" s="290"/>
      <c r="D146" s="247" t="s">
        <v>270</v>
      </c>
      <c r="E146" s="426">
        <f>SUM(POSEBNI_DIO_!D42)</f>
        <v>0</v>
      </c>
      <c r="F146" s="426">
        <f>SUM(POSEBNI_DIO_!E42)</f>
        <v>0</v>
      </c>
      <c r="G146" s="426">
        <f>SUM(POSEBNI_DIO_!F42)</f>
        <v>0</v>
      </c>
      <c r="H146" s="240"/>
      <c r="I146" s="240"/>
    </row>
    <row r="147" spans="1:9" s="285" customFormat="1" ht="15.75" customHeight="1" x14ac:dyDescent="0.2">
      <c r="A147" s="241"/>
      <c r="B147" s="249">
        <v>323</v>
      </c>
      <c r="C147" s="289"/>
      <c r="D147" s="246" t="s">
        <v>111</v>
      </c>
      <c r="E147" s="418">
        <f>SUM('RAČUN PRIHODA I RASHODA'!E148:E149)</f>
        <v>23890</v>
      </c>
      <c r="F147" s="418">
        <f>SUM('RAČUN PRIHODA I RASHODA'!F148:F149)</f>
        <v>0</v>
      </c>
      <c r="G147" s="418">
        <f>SUM('RAČUN PRIHODA I RASHODA'!G148:G149)</f>
        <v>0</v>
      </c>
      <c r="H147" s="240"/>
      <c r="I147" s="240"/>
    </row>
    <row r="148" spans="1:9" s="285" customFormat="1" x14ac:dyDescent="0.2">
      <c r="A148" s="243"/>
      <c r="B148" s="250">
        <v>3232</v>
      </c>
      <c r="C148" s="290"/>
      <c r="D148" s="248" t="s">
        <v>211</v>
      </c>
      <c r="E148" s="426">
        <f>SUM(POSEBNI_DIO_!D44)</f>
        <v>0</v>
      </c>
      <c r="F148" s="426">
        <f>SUM(POSEBNI_DIO_!E44)</f>
        <v>0</v>
      </c>
      <c r="G148" s="426">
        <f>SUM(POSEBNI_DIO_!F44)</f>
        <v>0</v>
      </c>
      <c r="H148" s="236"/>
      <c r="I148" s="236"/>
    </row>
    <row r="149" spans="1:9" s="285" customFormat="1" x14ac:dyDescent="0.2">
      <c r="A149" s="243"/>
      <c r="B149" s="250">
        <v>3238</v>
      </c>
      <c r="C149" s="290"/>
      <c r="D149" s="248" t="s">
        <v>215</v>
      </c>
      <c r="E149" s="426">
        <f>SUM(POSEBNI_DIO_!D45)</f>
        <v>23890</v>
      </c>
      <c r="F149" s="426">
        <f>SUM(POSEBNI_DIO_!E45)</f>
        <v>0</v>
      </c>
      <c r="G149" s="426">
        <f>SUM(POSEBNI_DIO_!F45)</f>
        <v>0</v>
      </c>
      <c r="H149" s="236"/>
      <c r="I149" s="236"/>
    </row>
    <row r="150" spans="1:9" s="288" customFormat="1" x14ac:dyDescent="0.2">
      <c r="A150" s="259"/>
      <c r="B150" s="254"/>
      <c r="C150" s="255" t="s">
        <v>41</v>
      </c>
      <c r="D150" s="256" t="s">
        <v>61</v>
      </c>
      <c r="E150" s="429">
        <f>SUM(E151,E158,E164,E168)</f>
        <v>2928.3100000000004</v>
      </c>
      <c r="F150" s="429">
        <f>SUM(F151,F158,F164,F168)</f>
        <v>4317.9799999999996</v>
      </c>
      <c r="G150" s="429">
        <f>SUM(G151,G158,G164,G168)</f>
        <v>1068.6300000000001</v>
      </c>
      <c r="H150" s="280">
        <f>SUM(G150/E150*100)</f>
        <v>36.493062551437518</v>
      </c>
      <c r="I150" s="280">
        <f t="shared" si="24"/>
        <v>24.748377713653149</v>
      </c>
    </row>
    <row r="151" spans="1:9" s="288" customFormat="1" x14ac:dyDescent="0.2">
      <c r="A151" s="242"/>
      <c r="B151" s="237">
        <v>31</v>
      </c>
      <c r="C151" s="242"/>
      <c r="D151" s="9" t="s">
        <v>16</v>
      </c>
      <c r="E151" s="425">
        <f>SUM(E152,E154,E156)</f>
        <v>0</v>
      </c>
      <c r="F151" s="425">
        <f>SUM(F152,F154,F156)</f>
        <v>0</v>
      </c>
      <c r="G151" s="425">
        <f>SUM(G152,G154,G156)</f>
        <v>0</v>
      </c>
      <c r="H151" s="251">
        <v>0</v>
      </c>
      <c r="I151" s="251">
        <v>0</v>
      </c>
    </row>
    <row r="152" spans="1:9" s="288" customFormat="1" x14ac:dyDescent="0.2">
      <c r="A152" s="241"/>
      <c r="B152" s="238">
        <v>311</v>
      </c>
      <c r="C152" s="243"/>
      <c r="D152" s="241" t="s">
        <v>117</v>
      </c>
      <c r="E152" s="418">
        <f>SUM(E153)</f>
        <v>0</v>
      </c>
      <c r="F152" s="418">
        <f t="shared" ref="F152" si="71">SUM(F153)</f>
        <v>0</v>
      </c>
      <c r="G152" s="418">
        <f t="shared" ref="G152" si="72">SUM(G153)</f>
        <v>0</v>
      </c>
      <c r="H152" s="240"/>
      <c r="I152" s="240"/>
    </row>
    <row r="153" spans="1:9" s="288" customFormat="1" x14ac:dyDescent="0.2">
      <c r="A153" s="243"/>
      <c r="B153" s="239">
        <v>3111</v>
      </c>
      <c r="C153" s="243"/>
      <c r="D153" s="243" t="s">
        <v>195</v>
      </c>
      <c r="E153" s="426">
        <f>SUM(POSEBNI_DIO_!D69)</f>
        <v>0</v>
      </c>
      <c r="F153" s="426">
        <f>SUM(POSEBNI_DIO_!E69)</f>
        <v>0</v>
      </c>
      <c r="G153" s="426">
        <f>SUM(POSEBNI_DIO_!F69)</f>
        <v>0</v>
      </c>
      <c r="H153" s="236"/>
      <c r="I153" s="236"/>
    </row>
    <row r="154" spans="1:9" s="285" customFormat="1" x14ac:dyDescent="0.2">
      <c r="A154" s="241"/>
      <c r="B154" s="11">
        <v>312</v>
      </c>
      <c r="C154" s="289"/>
      <c r="D154" s="246" t="s">
        <v>123</v>
      </c>
      <c r="E154" s="427">
        <f>SUM(E155)</f>
        <v>0</v>
      </c>
      <c r="F154" s="427">
        <f>SUM(F155)</f>
        <v>0</v>
      </c>
      <c r="G154" s="427">
        <f>SUM(G155)</f>
        <v>0</v>
      </c>
      <c r="H154" s="236"/>
      <c r="I154" s="236"/>
    </row>
    <row r="155" spans="1:9" s="288" customFormat="1" ht="15.75" customHeight="1" x14ac:dyDescent="0.2">
      <c r="A155" s="241"/>
      <c r="B155" s="245" t="s">
        <v>207</v>
      </c>
      <c r="C155" s="289"/>
      <c r="D155" s="247" t="s">
        <v>123</v>
      </c>
      <c r="E155" s="428">
        <f>SUM(POSEBNI_DIO_!D71)</f>
        <v>0</v>
      </c>
      <c r="F155" s="428">
        <f>SUM(POSEBNI_DIO_!E71)</f>
        <v>0</v>
      </c>
      <c r="G155" s="428">
        <f>SUM(POSEBNI_DIO_!F71)</f>
        <v>0</v>
      </c>
      <c r="H155" s="240"/>
      <c r="I155" s="240"/>
    </row>
    <row r="156" spans="1:9" s="295" customFormat="1" x14ac:dyDescent="0.2">
      <c r="A156" s="241"/>
      <c r="B156" s="11">
        <v>313</v>
      </c>
      <c r="C156" s="241"/>
      <c r="D156" s="241" t="s">
        <v>118</v>
      </c>
      <c r="E156" s="427">
        <f>SUM(E157)</f>
        <v>0</v>
      </c>
      <c r="F156" s="427">
        <f t="shared" ref="F156" si="73">SUM(F157)</f>
        <v>0</v>
      </c>
      <c r="G156" s="427">
        <f t="shared" ref="G156" si="74">SUM(G157)</f>
        <v>0</v>
      </c>
      <c r="H156" s="258"/>
      <c r="I156" s="258"/>
    </row>
    <row r="157" spans="1:9" s="285" customFormat="1" x14ac:dyDescent="0.2">
      <c r="A157" s="243"/>
      <c r="B157" s="245">
        <v>3132</v>
      </c>
      <c r="C157" s="243"/>
      <c r="D157" s="243" t="s">
        <v>196</v>
      </c>
      <c r="E157" s="428">
        <f>SUM(POSEBNI_DIO_!D73)</f>
        <v>0</v>
      </c>
      <c r="F157" s="428">
        <f>SUM(POSEBNI_DIO_!E73)</f>
        <v>0</v>
      </c>
      <c r="G157" s="428">
        <f>SUM(POSEBNI_DIO_!F73)</f>
        <v>0</v>
      </c>
      <c r="H157" s="258"/>
      <c r="I157" s="258"/>
    </row>
    <row r="158" spans="1:9" s="285" customFormat="1" ht="15.75" customHeight="1" x14ac:dyDescent="0.2">
      <c r="A158" s="242"/>
      <c r="B158" s="237">
        <v>32</v>
      </c>
      <c r="C158" s="242"/>
      <c r="D158" s="9" t="s">
        <v>17</v>
      </c>
      <c r="E158" s="425">
        <f>SUM(POSEBNI_DIO_!B74)</f>
        <v>0</v>
      </c>
      <c r="F158" s="425">
        <f>SUM(POSEBNI_DIO_!E74)</f>
        <v>0</v>
      </c>
      <c r="G158" s="425">
        <f>SUM(POSEBNI_DIO_!F74)</f>
        <v>0</v>
      </c>
      <c r="H158" s="251">
        <v>0</v>
      </c>
      <c r="I158" s="251">
        <v>0</v>
      </c>
    </row>
    <row r="159" spans="1:9" s="285" customFormat="1" ht="15.75" customHeight="1" x14ac:dyDescent="0.2">
      <c r="A159" s="241"/>
      <c r="B159" s="249">
        <v>322</v>
      </c>
      <c r="C159" s="289"/>
      <c r="D159" s="246" t="s">
        <v>125</v>
      </c>
      <c r="E159" s="418">
        <f>SUM(E160)</f>
        <v>0</v>
      </c>
      <c r="F159" s="418">
        <f>SUM(F160)</f>
        <v>0</v>
      </c>
      <c r="G159" s="418">
        <f>SUM(G160)</f>
        <v>0</v>
      </c>
      <c r="H159" s="240"/>
      <c r="I159" s="240"/>
    </row>
    <row r="160" spans="1:9" s="285" customFormat="1" x14ac:dyDescent="0.2">
      <c r="A160" s="243"/>
      <c r="B160" s="250" t="s">
        <v>201</v>
      </c>
      <c r="C160" s="290"/>
      <c r="D160" s="247" t="s">
        <v>142</v>
      </c>
      <c r="E160" s="426">
        <f>SUM(POSEBNI_DIO_!D76)</f>
        <v>0</v>
      </c>
      <c r="F160" s="426">
        <f>SUM(POSEBNI_DIO_!E76)</f>
        <v>0</v>
      </c>
      <c r="G160" s="426">
        <f>SUM(POSEBNI_DIO_!F76)</f>
        <v>0</v>
      </c>
      <c r="H160" s="240"/>
      <c r="I160" s="240"/>
    </row>
    <row r="161" spans="1:9" s="285" customFormat="1" ht="15.75" customHeight="1" x14ac:dyDescent="0.2">
      <c r="A161" s="241"/>
      <c r="B161" s="249">
        <v>323</v>
      </c>
      <c r="C161" s="289"/>
      <c r="D161" s="246" t="s">
        <v>111</v>
      </c>
      <c r="E161" s="418">
        <f>SUM(POSEBNI_DIO_!B77)</f>
        <v>0</v>
      </c>
      <c r="F161" s="418">
        <f>SUM(POSEBNI_DIO_!E77)</f>
        <v>0</v>
      </c>
      <c r="G161" s="418">
        <f>SUM(POSEBNI_DIO_!F77)</f>
        <v>0</v>
      </c>
      <c r="H161" s="240"/>
      <c r="I161" s="240"/>
    </row>
    <row r="162" spans="1:9" s="285" customFormat="1" ht="15.75" customHeight="1" x14ac:dyDescent="0.2">
      <c r="A162" s="243"/>
      <c r="B162" s="250" t="s">
        <v>210</v>
      </c>
      <c r="C162" s="290"/>
      <c r="D162" s="247" t="s">
        <v>211</v>
      </c>
      <c r="E162" s="426">
        <f>SUM(POSEBNI_DIO_!D78)</f>
        <v>0</v>
      </c>
      <c r="F162" s="426">
        <f>SUM(POSEBNI_DIO_!E78)</f>
        <v>0</v>
      </c>
      <c r="G162" s="426">
        <f>SUM(POSEBNI_DIO_!F78)</f>
        <v>0</v>
      </c>
      <c r="H162" s="240"/>
      <c r="I162" s="240"/>
    </row>
    <row r="163" spans="1:9" s="285" customFormat="1" x14ac:dyDescent="0.2">
      <c r="A163" s="243"/>
      <c r="B163" s="250" t="s">
        <v>216</v>
      </c>
      <c r="C163" s="290"/>
      <c r="D163" s="247" t="s">
        <v>146</v>
      </c>
      <c r="E163" s="426">
        <f>SUM(POSEBNI_DIO_!D79)</f>
        <v>0</v>
      </c>
      <c r="F163" s="426">
        <f>SUM(POSEBNI_DIO_!E79)</f>
        <v>0</v>
      </c>
      <c r="G163" s="426">
        <f>SUM(POSEBNI_DIO_!F79)</f>
        <v>0</v>
      </c>
      <c r="H163" s="236"/>
      <c r="I163" s="236"/>
    </row>
    <row r="164" spans="1:9" s="285" customFormat="1" ht="15.75" customHeight="1" x14ac:dyDescent="0.2">
      <c r="A164" s="242"/>
      <c r="B164" s="237">
        <v>34</v>
      </c>
      <c r="C164" s="242"/>
      <c r="D164" s="9" t="s">
        <v>20</v>
      </c>
      <c r="E164" s="425">
        <f>SUM(POSEBNI_DIO_!D80)</f>
        <v>2928.3100000000004</v>
      </c>
      <c r="F164" s="425">
        <f>SUM(POSEBNI_DIO_!E80)</f>
        <v>2867.98</v>
      </c>
      <c r="G164" s="425">
        <f>SUM(G165)</f>
        <v>1068.6300000000001</v>
      </c>
      <c r="H164" s="251">
        <f>SUM(G164/E164*100)</f>
        <v>36.493062551437518</v>
      </c>
      <c r="I164" s="251">
        <f t="shared" si="24"/>
        <v>37.26072008870355</v>
      </c>
    </row>
    <row r="165" spans="1:9" s="296" customFormat="1" x14ac:dyDescent="0.2">
      <c r="A165" s="241"/>
      <c r="B165" s="249">
        <v>343</v>
      </c>
      <c r="C165" s="289"/>
      <c r="D165" s="246" t="s">
        <v>128</v>
      </c>
      <c r="E165" s="418">
        <f>SUM(POSEBNI_DIO_!D81)</f>
        <v>2928.3100000000004</v>
      </c>
      <c r="F165" s="418">
        <f>SUM(POSEBNI_DIO_!E81)</f>
        <v>2867.98</v>
      </c>
      <c r="G165" s="418">
        <f>SUM(POSEBNI_DIO_!F81)</f>
        <v>1068.6300000000001</v>
      </c>
      <c r="H165" s="240"/>
      <c r="I165" s="240"/>
    </row>
    <row r="166" spans="1:9" s="296" customFormat="1" x14ac:dyDescent="0.2">
      <c r="A166" s="241"/>
      <c r="B166" s="376">
        <v>3433</v>
      </c>
      <c r="C166" s="289"/>
      <c r="D166" s="377" t="s">
        <v>276</v>
      </c>
      <c r="E166" s="430">
        <f>SUM(POSEBNI_DIO_!D82)</f>
        <v>2363.5100000000002</v>
      </c>
      <c r="F166" s="430">
        <f>SUM(POSEBNI_DIO_!E82)</f>
        <v>1318</v>
      </c>
      <c r="G166" s="430">
        <f>SUM(POSEBNI_DIO_!F82)</f>
        <v>1068.6300000000001</v>
      </c>
      <c r="H166" s="240"/>
      <c r="I166" s="240"/>
    </row>
    <row r="167" spans="1:9" s="288" customFormat="1" x14ac:dyDescent="0.2">
      <c r="A167" s="243"/>
      <c r="B167" s="250">
        <v>3434</v>
      </c>
      <c r="C167" s="290"/>
      <c r="D167" s="247" t="s">
        <v>277</v>
      </c>
      <c r="E167" s="426">
        <f>SUM(POSEBNI_DIO_!D83)</f>
        <v>564.79999999999995</v>
      </c>
      <c r="F167" s="426">
        <f>SUM(POSEBNI_DIO_!E83)</f>
        <v>1549.98</v>
      </c>
      <c r="G167" s="426">
        <f>SUM(POSEBNI_DIO_!F83)</f>
        <v>0</v>
      </c>
      <c r="H167" s="279"/>
      <c r="I167" s="279"/>
    </row>
    <row r="168" spans="1:9" s="285" customFormat="1" ht="15.75" customHeight="1" x14ac:dyDescent="0.2">
      <c r="A168" s="242"/>
      <c r="B168" s="237" t="s">
        <v>304</v>
      </c>
      <c r="C168" s="242"/>
      <c r="D168" s="9" t="s">
        <v>119</v>
      </c>
      <c r="E168" s="425">
        <f>SUM(POSEBNI_DIO_!B84)</f>
        <v>0</v>
      </c>
      <c r="F168" s="425">
        <f>SUM(POSEBNI_DIO_!E84)</f>
        <v>1450</v>
      </c>
      <c r="G168" s="425">
        <f>SUM(G169)</f>
        <v>0</v>
      </c>
      <c r="H168" s="251">
        <v>0</v>
      </c>
      <c r="I168" s="251">
        <f t="shared" ref="I168" si="75">SUM(G168/F168*100)</f>
        <v>0</v>
      </c>
    </row>
    <row r="169" spans="1:9" s="296" customFormat="1" x14ac:dyDescent="0.2">
      <c r="A169" s="241"/>
      <c r="B169" s="249">
        <v>381</v>
      </c>
      <c r="C169" s="289"/>
      <c r="D169" s="246" t="s">
        <v>120</v>
      </c>
      <c r="E169" s="418">
        <f>SUM(POSEBNI_DIO_!B85)</f>
        <v>0</v>
      </c>
      <c r="F169" s="418">
        <f>SUM(POSEBNI_DIO_!E85)</f>
        <v>1327</v>
      </c>
      <c r="G169" s="418">
        <f>SUM(POSEBNI_DIO_!F85)</f>
        <v>0</v>
      </c>
      <c r="H169" s="240"/>
      <c r="I169" s="240"/>
    </row>
    <row r="170" spans="1:9" s="296" customFormat="1" ht="15.75" x14ac:dyDescent="0.2">
      <c r="A170" s="241"/>
      <c r="B170" s="376">
        <v>3811</v>
      </c>
      <c r="C170" s="289"/>
      <c r="D170" s="330" t="s">
        <v>278</v>
      </c>
      <c r="E170" s="430">
        <f>SUM(POSEBNI_DIO_!D86)</f>
        <v>0</v>
      </c>
      <c r="F170" s="430">
        <f>SUM(POSEBNI_DIO_!E86)</f>
        <v>265</v>
      </c>
      <c r="G170" s="430">
        <f>SUM(POSEBNI_DIO_!F86)</f>
        <v>0</v>
      </c>
      <c r="H170" s="240"/>
      <c r="I170" s="240"/>
    </row>
    <row r="171" spans="1:9" s="288" customFormat="1" ht="15.75" x14ac:dyDescent="0.2">
      <c r="A171" s="243"/>
      <c r="B171" s="250">
        <v>3812</v>
      </c>
      <c r="C171" s="290"/>
      <c r="D171" s="330" t="s">
        <v>279</v>
      </c>
      <c r="E171" s="430">
        <f>SUM(POSEBNI_DIO_!D87)</f>
        <v>0</v>
      </c>
      <c r="F171" s="430">
        <f>SUM(POSEBNI_DIO_!E87)</f>
        <v>1062</v>
      </c>
      <c r="G171" s="430">
        <f>SUM(POSEBNI_DIO_!F87)</f>
        <v>0</v>
      </c>
      <c r="H171" s="279"/>
      <c r="I171" s="279"/>
    </row>
    <row r="172" spans="1:9" s="296" customFormat="1" x14ac:dyDescent="0.2">
      <c r="A172" s="241"/>
      <c r="B172" s="249">
        <v>383</v>
      </c>
      <c r="C172" s="289"/>
      <c r="D172" s="246" t="s">
        <v>128</v>
      </c>
      <c r="E172" s="418">
        <f>SUM(POSEBNI_DIO_!B88)</f>
        <v>0</v>
      </c>
      <c r="F172" s="418">
        <f>SUM(POSEBNI_DIO_!E88)</f>
        <v>123</v>
      </c>
      <c r="G172" s="418">
        <f>SUM(POSEBNI_DIO_!F88)</f>
        <v>0</v>
      </c>
      <c r="H172" s="240"/>
      <c r="I172" s="240"/>
    </row>
    <row r="173" spans="1:9" s="296" customFormat="1" ht="15.75" x14ac:dyDescent="0.2">
      <c r="A173" s="241"/>
      <c r="B173" s="376">
        <v>3834</v>
      </c>
      <c r="C173" s="289"/>
      <c r="D173" s="330" t="s">
        <v>283</v>
      </c>
      <c r="E173" s="430">
        <f>SUM(POSEBNI_DIO_!D89)</f>
        <v>0</v>
      </c>
      <c r="F173" s="430">
        <f>SUM(POSEBNI_DIO_!E89)</f>
        <v>61.5</v>
      </c>
      <c r="G173" s="430">
        <f>SUM(POSEBNI_DIO_!F89)</f>
        <v>0</v>
      </c>
      <c r="H173" s="240"/>
      <c r="I173" s="240"/>
    </row>
    <row r="174" spans="1:9" s="288" customFormat="1" ht="15.75" x14ac:dyDescent="0.2">
      <c r="A174" s="243"/>
      <c r="B174" s="250">
        <v>3835</v>
      </c>
      <c r="C174" s="290"/>
      <c r="D174" s="330" t="s">
        <v>284</v>
      </c>
      <c r="E174" s="430">
        <f>SUM(POSEBNI_DIO_!D90)</f>
        <v>0</v>
      </c>
      <c r="F174" s="430">
        <f>SUM(POSEBNI_DIO_!E90)</f>
        <v>61.5</v>
      </c>
      <c r="G174" s="430">
        <f>SUM(POSEBNI_DIO_!F90)</f>
        <v>0</v>
      </c>
      <c r="H174" s="279"/>
      <c r="I174" s="279"/>
    </row>
    <row r="175" spans="1:9" s="288" customFormat="1" x14ac:dyDescent="0.2">
      <c r="A175" s="259"/>
      <c r="B175" s="254"/>
      <c r="C175" s="255" t="s">
        <v>49</v>
      </c>
      <c r="D175" s="256" t="s">
        <v>48</v>
      </c>
      <c r="E175" s="429">
        <f>SUM(E176,E186,E217)</f>
        <v>11032586.810000001</v>
      </c>
      <c r="F175" s="429">
        <f>SUM(F176,F186,F217)</f>
        <v>12559229.710000001</v>
      </c>
      <c r="G175" s="429">
        <f>SUM(G176,G186,G217)</f>
        <v>13158656.880000001</v>
      </c>
      <c r="H175" s="280">
        <f>SUM(G175/E175*100)</f>
        <v>119.27082112848564</v>
      </c>
      <c r="I175" s="280">
        <f t="shared" si="24"/>
        <v>104.77280202561086</v>
      </c>
    </row>
    <row r="176" spans="1:9" s="288" customFormat="1" x14ac:dyDescent="0.2">
      <c r="A176" s="242"/>
      <c r="B176" s="237">
        <v>31</v>
      </c>
      <c r="C176" s="242"/>
      <c r="D176" s="9" t="s">
        <v>16</v>
      </c>
      <c r="E176" s="425">
        <f>SUM(E177,E181,E183)</f>
        <v>9250469.120000001</v>
      </c>
      <c r="F176" s="425">
        <f>SUM(F177,F181,F183)</f>
        <v>10790843.710000001</v>
      </c>
      <c r="G176" s="425">
        <f>SUM(G177,G181,G183)</f>
        <v>11210480.66</v>
      </c>
      <c r="H176" s="251">
        <f>SUM(G176/E176*100)</f>
        <v>121.18823937006991</v>
      </c>
      <c r="I176" s="251">
        <f t="shared" ref="I176" si="76">SUM(G176/F176*100)</f>
        <v>103.88882427804155</v>
      </c>
    </row>
    <row r="177" spans="1:9" s="288" customFormat="1" x14ac:dyDescent="0.2">
      <c r="A177" s="241"/>
      <c r="B177" s="238">
        <v>311</v>
      </c>
      <c r="C177" s="243"/>
      <c r="D177" s="241" t="s">
        <v>117</v>
      </c>
      <c r="E177" s="418">
        <f>SUM(E178:E180)</f>
        <v>8012839.9800000004</v>
      </c>
      <c r="F177" s="418">
        <f>SUM(F178:F180)</f>
        <v>9379033.7100000009</v>
      </c>
      <c r="G177" s="418">
        <f>SUM(G178:G180)</f>
        <v>9681476.7799999993</v>
      </c>
      <c r="H177" s="240"/>
      <c r="I177" s="240"/>
    </row>
    <row r="178" spans="1:9" s="288" customFormat="1" x14ac:dyDescent="0.2">
      <c r="A178" s="243"/>
      <c r="B178" s="239">
        <v>3111</v>
      </c>
      <c r="C178" s="243"/>
      <c r="D178" s="243" t="s">
        <v>195</v>
      </c>
      <c r="E178" s="426">
        <f>SUM(POSEBNI_DIO_!D108)</f>
        <v>7130484.5800000001</v>
      </c>
      <c r="F178" s="426">
        <f>SUM(POSEBNI_DIO_!E108)</f>
        <v>8714300</v>
      </c>
      <c r="G178" s="426">
        <f>SUM(POSEBNI_DIO_!F108)</f>
        <v>9018504.25</v>
      </c>
      <c r="H178" s="236"/>
      <c r="I178" s="236"/>
    </row>
    <row r="179" spans="1:9" s="288" customFormat="1" x14ac:dyDescent="0.2">
      <c r="A179" s="243"/>
      <c r="B179" s="239" t="s">
        <v>305</v>
      </c>
      <c r="C179" s="243"/>
      <c r="D179" s="243" t="s">
        <v>285</v>
      </c>
      <c r="E179" s="426">
        <f>SUM(POSEBNI_DIO_!D109)</f>
        <v>613302.16</v>
      </c>
      <c r="F179" s="426">
        <f>SUM(POSEBNI_DIO_!E109)</f>
        <v>635000</v>
      </c>
      <c r="G179" s="426">
        <f>SUM(POSEBNI_DIO_!F109)</f>
        <v>662972.53</v>
      </c>
      <c r="H179" s="236"/>
      <c r="I179" s="236"/>
    </row>
    <row r="180" spans="1:9" s="288" customFormat="1" x14ac:dyDescent="0.2">
      <c r="A180" s="243"/>
      <c r="B180" s="239" t="s">
        <v>306</v>
      </c>
      <c r="C180" s="243"/>
      <c r="D180" s="243" t="s">
        <v>286</v>
      </c>
      <c r="E180" s="426">
        <f>SUM(POSEBNI_DIO_!D110)</f>
        <v>269053.24</v>
      </c>
      <c r="F180" s="426">
        <f>SUM(POSEBNI_DIO_!E110)</f>
        <v>29733.71</v>
      </c>
      <c r="G180" s="426">
        <f>SUM(POSEBNI_DIO_!F110)</f>
        <v>0</v>
      </c>
      <c r="H180" s="236"/>
      <c r="I180" s="236"/>
    </row>
    <row r="181" spans="1:9" s="285" customFormat="1" x14ac:dyDescent="0.2">
      <c r="A181" s="241"/>
      <c r="B181" s="11">
        <v>312</v>
      </c>
      <c r="C181" s="289"/>
      <c r="D181" s="246" t="s">
        <v>123</v>
      </c>
      <c r="E181" s="427">
        <f>SUM(E182)</f>
        <v>253633.01</v>
      </c>
      <c r="F181" s="427">
        <f>SUM(F182)</f>
        <v>205995</v>
      </c>
      <c r="G181" s="427">
        <f>SUM(G182)</f>
        <v>260386.42</v>
      </c>
      <c r="H181" s="236"/>
      <c r="I181" s="236"/>
    </row>
    <row r="182" spans="1:9" s="288" customFormat="1" ht="15.75" customHeight="1" x14ac:dyDescent="0.2">
      <c r="A182" s="241"/>
      <c r="B182" s="245" t="s">
        <v>207</v>
      </c>
      <c r="C182" s="289"/>
      <c r="D182" s="247" t="s">
        <v>123</v>
      </c>
      <c r="E182" s="428">
        <f>SUM(POSEBNI_DIO_!D112)</f>
        <v>253633.01</v>
      </c>
      <c r="F182" s="428">
        <f>SUM(POSEBNI_DIO_!E112)</f>
        <v>205995</v>
      </c>
      <c r="G182" s="428">
        <f>SUM(POSEBNI_DIO_!F112)</f>
        <v>260386.42</v>
      </c>
      <c r="H182" s="240"/>
      <c r="I182" s="240"/>
    </row>
    <row r="183" spans="1:9" s="295" customFormat="1" x14ac:dyDescent="0.2">
      <c r="A183" s="241"/>
      <c r="B183" s="11">
        <v>313</v>
      </c>
      <c r="C183" s="241"/>
      <c r="D183" s="241" t="s">
        <v>118</v>
      </c>
      <c r="E183" s="427">
        <f>SUM(E184:E185)</f>
        <v>983996.13</v>
      </c>
      <c r="F183" s="427">
        <f>SUM(F184:F185)</f>
        <v>1205815</v>
      </c>
      <c r="G183" s="427">
        <f>SUM(G184:G185)</f>
        <v>1268617.46</v>
      </c>
      <c r="H183" s="258"/>
      <c r="I183" s="258"/>
    </row>
    <row r="184" spans="1:9" s="285" customFormat="1" x14ac:dyDescent="0.2">
      <c r="A184" s="243"/>
      <c r="B184" s="245">
        <v>3132</v>
      </c>
      <c r="C184" s="243"/>
      <c r="D184" s="243" t="s">
        <v>196</v>
      </c>
      <c r="E184" s="428">
        <f>SUM(POSEBNI_DIO_!D114)</f>
        <v>983525.87</v>
      </c>
      <c r="F184" s="428">
        <f>SUM(POSEBNI_DIO_!E114)</f>
        <v>1205700</v>
      </c>
      <c r="G184" s="428">
        <f>SUM(POSEBNI_DIO_!F114,POSEBNI_DIO_!F89)</f>
        <v>1268503.1299999999</v>
      </c>
      <c r="H184" s="258"/>
      <c r="I184" s="258"/>
    </row>
    <row r="185" spans="1:9" s="285" customFormat="1" x14ac:dyDescent="0.2">
      <c r="A185" s="243"/>
      <c r="B185" s="245" t="s">
        <v>307</v>
      </c>
      <c r="C185" s="243"/>
      <c r="D185" s="243" t="s">
        <v>308</v>
      </c>
      <c r="E185" s="428">
        <f>SUM(POSEBNI_DIO_!D115)</f>
        <v>470.26</v>
      </c>
      <c r="F185" s="428">
        <f>SUM(POSEBNI_DIO_!E115)</f>
        <v>115</v>
      </c>
      <c r="G185" s="428">
        <f>SUM(POSEBNI_DIO_!F115)</f>
        <v>114.33</v>
      </c>
      <c r="H185" s="258"/>
      <c r="I185" s="258"/>
    </row>
    <row r="186" spans="1:9" s="285" customFormat="1" ht="15.75" customHeight="1" x14ac:dyDescent="0.2">
      <c r="A186" s="242"/>
      <c r="B186" s="237">
        <v>32</v>
      </c>
      <c r="C186" s="242"/>
      <c r="D186" s="9" t="s">
        <v>17</v>
      </c>
      <c r="E186" s="425">
        <f>SUM(E187,E191,E198,E200,E210)</f>
        <v>1779391.43</v>
      </c>
      <c r="F186" s="425">
        <f t="shared" ref="F186:G186" si="77">SUM(F187,F191,F198,F200,F210)</f>
        <v>1764404</v>
      </c>
      <c r="G186" s="425">
        <f t="shared" si="77"/>
        <v>1944939.3199999998</v>
      </c>
      <c r="H186" s="251">
        <f>SUM(G186/E186*100)</f>
        <v>109.30362410478733</v>
      </c>
      <c r="I186" s="251">
        <f t="shared" ref="I186" si="78">SUM(G186/F186*100)</f>
        <v>110.23208516870284</v>
      </c>
    </row>
    <row r="187" spans="1:9" s="285" customFormat="1" x14ac:dyDescent="0.2">
      <c r="A187" s="241"/>
      <c r="B187" s="249">
        <v>321</v>
      </c>
      <c r="C187" s="289"/>
      <c r="D187" s="246" t="s">
        <v>124</v>
      </c>
      <c r="E187" s="418">
        <f>SUM(E188:E190)</f>
        <v>313290.31999999995</v>
      </c>
      <c r="F187" s="418">
        <f>SUM(F188:F190)</f>
        <v>362500</v>
      </c>
      <c r="G187" s="418">
        <f>SUM(G188:G190)</f>
        <v>284086.88999999996</v>
      </c>
      <c r="H187" s="240"/>
      <c r="I187" s="240"/>
    </row>
    <row r="188" spans="1:9" s="288" customFormat="1" ht="15.75" customHeight="1" x14ac:dyDescent="0.2">
      <c r="A188" s="243"/>
      <c r="B188" s="250" t="s">
        <v>198</v>
      </c>
      <c r="C188" s="290"/>
      <c r="D188" s="247" t="s">
        <v>199</v>
      </c>
      <c r="E188" s="426">
        <f>SUM(POSEBNI_DIO_!D118)</f>
        <v>19453.849999999999</v>
      </c>
      <c r="F188" s="426">
        <f>SUM(POSEBNI_DIO_!E118)</f>
        <v>12500</v>
      </c>
      <c r="G188" s="426">
        <f>SUM(POSEBNI_DIO_!F118)</f>
        <v>12069.74</v>
      </c>
      <c r="H188" s="240"/>
      <c r="I188" s="240"/>
    </row>
    <row r="189" spans="1:9" s="285" customFormat="1" ht="30" x14ac:dyDescent="0.2">
      <c r="A189" s="243"/>
      <c r="B189" s="250" t="s">
        <v>200</v>
      </c>
      <c r="C189" s="290"/>
      <c r="D189" s="248" t="s">
        <v>132</v>
      </c>
      <c r="E189" s="426">
        <f>SUM(POSEBNI_DIO_!D119)</f>
        <v>266770.37</v>
      </c>
      <c r="F189" s="426">
        <f>SUM(POSEBNI_DIO_!E119)</f>
        <v>285000</v>
      </c>
      <c r="G189" s="426">
        <f>SUM(POSEBNI_DIO_!F119)</f>
        <v>269552.15999999997</v>
      </c>
      <c r="H189" s="236"/>
      <c r="I189" s="236"/>
    </row>
    <row r="190" spans="1:9" s="285" customFormat="1" x14ac:dyDescent="0.2">
      <c r="A190" s="243"/>
      <c r="B190" s="250">
        <v>3213</v>
      </c>
      <c r="C190" s="290"/>
      <c r="D190" s="248" t="s">
        <v>133</v>
      </c>
      <c r="E190" s="426">
        <f>SUM(POSEBNI_DIO_!D120)</f>
        <v>27066.1</v>
      </c>
      <c r="F190" s="426">
        <f>SUM(POSEBNI_DIO_!E120)</f>
        <v>65000</v>
      </c>
      <c r="G190" s="426">
        <f>SUM(POSEBNI_DIO_!F120)</f>
        <v>2464.9899999999998</v>
      </c>
      <c r="H190" s="236"/>
      <c r="I190" s="236"/>
    </row>
    <row r="191" spans="1:9" s="285" customFormat="1" ht="15.75" customHeight="1" x14ac:dyDescent="0.2">
      <c r="A191" s="241"/>
      <c r="B191" s="249">
        <v>322</v>
      </c>
      <c r="C191" s="289"/>
      <c r="D191" s="246" t="s">
        <v>125</v>
      </c>
      <c r="E191" s="418">
        <f>SUM(E192:E197)</f>
        <v>560444.19999999995</v>
      </c>
      <c r="F191" s="418">
        <f>SUM(F192:F197)</f>
        <v>606063</v>
      </c>
      <c r="G191" s="418">
        <f>SUM(G192:G197)</f>
        <v>804710.25</v>
      </c>
      <c r="H191" s="240"/>
      <c r="I191" s="240"/>
    </row>
    <row r="192" spans="1:9" s="285" customFormat="1" x14ac:dyDescent="0.2">
      <c r="A192" s="243"/>
      <c r="B192" s="250" t="s">
        <v>201</v>
      </c>
      <c r="C192" s="290"/>
      <c r="D192" s="247" t="s">
        <v>142</v>
      </c>
      <c r="E192" s="426">
        <f>SUM(POSEBNI_DIO_!D122)</f>
        <v>29884.68</v>
      </c>
      <c r="F192" s="426">
        <f>SUM(POSEBNI_DIO_!E122)</f>
        <v>27563</v>
      </c>
      <c r="G192" s="426">
        <f>SUM(POSEBNI_DIO_!F122)</f>
        <v>37356.400000000001</v>
      </c>
      <c r="H192" s="240"/>
      <c r="I192" s="240"/>
    </row>
    <row r="193" spans="1:9" s="285" customFormat="1" x14ac:dyDescent="0.2">
      <c r="A193" s="243"/>
      <c r="B193" s="250">
        <v>3222</v>
      </c>
      <c r="C193" s="290"/>
      <c r="D193" s="247" t="s">
        <v>143</v>
      </c>
      <c r="E193" s="426">
        <f>SUM(POSEBNI_DIO_!D123)</f>
        <v>72190.509999999995</v>
      </c>
      <c r="F193" s="426">
        <f>SUM(POSEBNI_DIO_!E123)</f>
        <v>15500</v>
      </c>
      <c r="G193" s="426">
        <f>SUM(POSEBNI_DIO_!F123)</f>
        <v>19359.75</v>
      </c>
      <c r="H193" s="240"/>
      <c r="I193" s="240"/>
    </row>
    <row r="194" spans="1:9" s="288" customFormat="1" ht="15.75" customHeight="1" x14ac:dyDescent="0.2">
      <c r="A194" s="243"/>
      <c r="B194" s="250" t="s">
        <v>202</v>
      </c>
      <c r="C194" s="290"/>
      <c r="D194" s="247" t="s">
        <v>203</v>
      </c>
      <c r="E194" s="426">
        <f>SUM(POSEBNI_DIO_!D124)</f>
        <v>331154.73</v>
      </c>
      <c r="F194" s="426">
        <f>SUM(POSEBNI_DIO_!E124)</f>
        <v>360000</v>
      </c>
      <c r="G194" s="426">
        <f>SUM(POSEBNI_DIO_!F124)</f>
        <v>395369.75</v>
      </c>
      <c r="H194" s="240"/>
      <c r="I194" s="240"/>
    </row>
    <row r="195" spans="1:9" s="285" customFormat="1" ht="30" x14ac:dyDescent="0.2">
      <c r="A195" s="243"/>
      <c r="B195" s="250" t="s">
        <v>204</v>
      </c>
      <c r="C195" s="290"/>
      <c r="D195" s="248" t="s">
        <v>205</v>
      </c>
      <c r="E195" s="426">
        <f>SUM(POSEBNI_DIO_!D125)</f>
        <v>57241.71</v>
      </c>
      <c r="F195" s="426">
        <f>SUM(POSEBNI_DIO_!E125)</f>
        <v>3000</v>
      </c>
      <c r="G195" s="426">
        <f>SUM(POSEBNI_DIO_!F125)</f>
        <v>4690.38</v>
      </c>
      <c r="H195" s="236"/>
      <c r="I195" s="236"/>
    </row>
    <row r="196" spans="1:9" s="285" customFormat="1" x14ac:dyDescent="0.2">
      <c r="A196" s="243"/>
      <c r="B196" s="250">
        <v>3325</v>
      </c>
      <c r="C196" s="290"/>
      <c r="D196" s="248" t="s">
        <v>134</v>
      </c>
      <c r="E196" s="426">
        <f>SUM(POSEBNI_DIO_!D126)</f>
        <v>27188.44</v>
      </c>
      <c r="F196" s="426">
        <f>SUM(POSEBNI_DIO_!E126)</f>
        <v>50000</v>
      </c>
      <c r="G196" s="426">
        <f>SUM(POSEBNI_DIO_!F126)</f>
        <v>93630.89</v>
      </c>
      <c r="H196" s="236"/>
      <c r="I196" s="236"/>
    </row>
    <row r="197" spans="1:9" s="285" customFormat="1" x14ac:dyDescent="0.2">
      <c r="A197" s="243"/>
      <c r="B197" s="250">
        <v>3227</v>
      </c>
      <c r="C197" s="290"/>
      <c r="D197" s="248" t="s">
        <v>270</v>
      </c>
      <c r="E197" s="426">
        <f>SUM(POSEBNI_DIO_!D127)</f>
        <v>42784.13</v>
      </c>
      <c r="F197" s="426">
        <f>SUM(POSEBNI_DIO_!E127)</f>
        <v>150000</v>
      </c>
      <c r="G197" s="426">
        <f>SUM(POSEBNI_DIO_!F127)</f>
        <v>254303.08</v>
      </c>
      <c r="H197" s="236"/>
      <c r="I197" s="236"/>
    </row>
    <row r="198" spans="1:9" s="285" customFormat="1" ht="30.75" customHeight="1" x14ac:dyDescent="0.2">
      <c r="A198" s="241"/>
      <c r="B198" s="249">
        <v>325</v>
      </c>
      <c r="C198" s="289"/>
      <c r="D198" s="252" t="s">
        <v>368</v>
      </c>
      <c r="E198" s="418">
        <f>SUM(E199)</f>
        <v>0</v>
      </c>
      <c r="F198" s="418">
        <f t="shared" ref="F198:G198" si="79">SUM(F199)</f>
        <v>87000</v>
      </c>
      <c r="G198" s="418">
        <f t="shared" si="79"/>
        <v>93467.48</v>
      </c>
      <c r="H198" s="240"/>
      <c r="I198" s="240"/>
    </row>
    <row r="199" spans="1:9" s="285" customFormat="1" x14ac:dyDescent="0.2">
      <c r="A199" s="243"/>
      <c r="B199" s="250">
        <v>3251</v>
      </c>
      <c r="C199" s="290"/>
      <c r="D199" s="247" t="s">
        <v>369</v>
      </c>
      <c r="E199" s="426">
        <f>SUM(POSEBNI_DIO_!D139)</f>
        <v>0</v>
      </c>
      <c r="F199" s="426">
        <f>SUM(POSEBNI_DIO_!E139)</f>
        <v>87000</v>
      </c>
      <c r="G199" s="426">
        <f>SUM(POSEBNI_DIO_!F139)</f>
        <v>93467.48</v>
      </c>
      <c r="H199" s="240"/>
      <c r="I199" s="240"/>
    </row>
    <row r="200" spans="1:9" s="285" customFormat="1" ht="15.75" customHeight="1" x14ac:dyDescent="0.2">
      <c r="A200" s="241"/>
      <c r="B200" s="249">
        <v>323</v>
      </c>
      <c r="C200" s="289"/>
      <c r="D200" s="246" t="s">
        <v>111</v>
      </c>
      <c r="E200" s="418">
        <f>SUM(E201:E209)</f>
        <v>804521.95000000007</v>
      </c>
      <c r="F200" s="418">
        <f>SUM(F201:F209)</f>
        <v>639581</v>
      </c>
      <c r="G200" s="418">
        <f>SUM(G201:G209)</f>
        <v>684981.98</v>
      </c>
      <c r="H200" s="240"/>
      <c r="I200" s="240"/>
    </row>
    <row r="201" spans="1:9" s="285" customFormat="1" ht="15.75" customHeight="1" x14ac:dyDescent="0.2">
      <c r="A201" s="243"/>
      <c r="B201" s="250" t="s">
        <v>208</v>
      </c>
      <c r="C201" s="290"/>
      <c r="D201" s="247" t="s">
        <v>209</v>
      </c>
      <c r="E201" s="426">
        <f>SUM(POSEBNI_DIO_!D129)</f>
        <v>17951.28</v>
      </c>
      <c r="F201" s="426">
        <f>SUM(POSEBNI_DIO_!E129)</f>
        <v>17500</v>
      </c>
      <c r="G201" s="426">
        <f>SUM(POSEBNI_DIO_!F129)</f>
        <v>17781.25</v>
      </c>
      <c r="H201" s="240"/>
      <c r="I201" s="240"/>
    </row>
    <row r="202" spans="1:9" s="285" customFormat="1" ht="15.75" customHeight="1" x14ac:dyDescent="0.2">
      <c r="A202" s="243"/>
      <c r="B202" s="250" t="s">
        <v>210</v>
      </c>
      <c r="C202" s="290"/>
      <c r="D202" s="247" t="s">
        <v>211</v>
      </c>
      <c r="E202" s="426">
        <f>SUM(POSEBNI_DIO_!D130)</f>
        <v>437700.45</v>
      </c>
      <c r="F202" s="426">
        <f>SUM(POSEBNI_DIO_!E130)</f>
        <v>270000</v>
      </c>
      <c r="G202" s="426">
        <f>SUM(POSEBNI_DIO_!F130)</f>
        <v>301438.94</v>
      </c>
      <c r="H202" s="240"/>
      <c r="I202" s="240"/>
    </row>
    <row r="203" spans="1:9" s="285" customFormat="1" ht="15.75" customHeight="1" x14ac:dyDescent="0.2">
      <c r="A203" s="243"/>
      <c r="B203" s="250">
        <v>3233</v>
      </c>
      <c r="C203" s="290"/>
      <c r="D203" s="247" t="s">
        <v>287</v>
      </c>
      <c r="E203" s="426">
        <f>SUM(POSEBNI_DIO_!D131)</f>
        <v>3251.65</v>
      </c>
      <c r="F203" s="426">
        <f>SUM(POSEBNI_DIO_!E131)</f>
        <v>3318</v>
      </c>
      <c r="G203" s="426">
        <f>SUM(POSEBNI_DIO_!F131)</f>
        <v>5048.75</v>
      </c>
      <c r="H203" s="240"/>
      <c r="I203" s="240"/>
    </row>
    <row r="204" spans="1:9" s="285" customFormat="1" ht="15.75" customHeight="1" x14ac:dyDescent="0.2">
      <c r="A204" s="243"/>
      <c r="B204" s="250" t="s">
        <v>212</v>
      </c>
      <c r="C204" s="290"/>
      <c r="D204" s="247" t="s">
        <v>213</v>
      </c>
      <c r="E204" s="426">
        <f>SUM(POSEBNI_DIO_!D132)</f>
        <v>15344.71</v>
      </c>
      <c r="F204" s="426">
        <f>SUM(POSEBNI_DIO_!E132)</f>
        <v>15927</v>
      </c>
      <c r="G204" s="426">
        <f>SUM(POSEBNI_DIO_!F132)</f>
        <v>13459.14</v>
      </c>
      <c r="H204" s="240"/>
      <c r="I204" s="240"/>
    </row>
    <row r="205" spans="1:9" s="285" customFormat="1" ht="15.75" customHeight="1" x14ac:dyDescent="0.2">
      <c r="A205" s="243"/>
      <c r="B205" s="250">
        <v>3235</v>
      </c>
      <c r="C205" s="290"/>
      <c r="D205" s="247" t="s">
        <v>148</v>
      </c>
      <c r="E205" s="426">
        <f>SUM(POSEBNI_DIO_!D133)</f>
        <v>167815.67999999999</v>
      </c>
      <c r="F205" s="426">
        <f>SUM(POSEBNI_DIO_!E133)</f>
        <v>172000</v>
      </c>
      <c r="G205" s="426">
        <f>SUM(POSEBNI_DIO_!F133)</f>
        <v>168422.8</v>
      </c>
      <c r="H205" s="240"/>
      <c r="I205" s="240"/>
    </row>
    <row r="206" spans="1:9" s="285" customFormat="1" ht="15.75" customHeight="1" x14ac:dyDescent="0.2">
      <c r="A206" s="243"/>
      <c r="B206" s="250">
        <v>3236</v>
      </c>
      <c r="C206" s="290"/>
      <c r="D206" s="247" t="s">
        <v>144</v>
      </c>
      <c r="E206" s="426">
        <f>SUM(POSEBNI_DIO_!D134)</f>
        <v>18245</v>
      </c>
      <c r="F206" s="426">
        <f>SUM(POSEBNI_DIO_!E134)</f>
        <v>20000</v>
      </c>
      <c r="G206" s="426">
        <f>SUM(POSEBNI_DIO_!F134)</f>
        <v>15888.03</v>
      </c>
      <c r="H206" s="240"/>
      <c r="I206" s="240"/>
    </row>
    <row r="207" spans="1:9" s="285" customFormat="1" ht="15.75" customHeight="1" x14ac:dyDescent="0.2">
      <c r="A207" s="243"/>
      <c r="B207" s="250">
        <v>3237</v>
      </c>
      <c r="C207" s="290"/>
      <c r="D207" s="247" t="s">
        <v>145</v>
      </c>
      <c r="E207" s="426">
        <f>SUM(POSEBNI_DIO_!D135)</f>
        <v>58111.18</v>
      </c>
      <c r="F207" s="426">
        <f>SUM(POSEBNI_DIO_!E135)</f>
        <v>56637</v>
      </c>
      <c r="G207" s="426">
        <f>SUM(POSEBNI_DIO_!F135)</f>
        <v>53062.59</v>
      </c>
      <c r="H207" s="240"/>
      <c r="I207" s="240"/>
    </row>
    <row r="208" spans="1:9" s="288" customFormat="1" ht="15.75" customHeight="1" x14ac:dyDescent="0.2">
      <c r="A208" s="243"/>
      <c r="B208" s="250" t="s">
        <v>214</v>
      </c>
      <c r="C208" s="290"/>
      <c r="D208" s="247" t="s">
        <v>215</v>
      </c>
      <c r="E208" s="426">
        <f>SUM(POSEBNI_DIO_!D136)</f>
        <v>19796.240000000002</v>
      </c>
      <c r="F208" s="426">
        <f>SUM(POSEBNI_DIO_!E136)</f>
        <v>29199</v>
      </c>
      <c r="G208" s="426">
        <f>SUM(POSEBNI_DIO_!F136)</f>
        <v>50572.34</v>
      </c>
      <c r="H208" s="240"/>
      <c r="I208" s="240"/>
    </row>
    <row r="209" spans="1:9" s="285" customFormat="1" x14ac:dyDescent="0.2">
      <c r="A209" s="243"/>
      <c r="B209" s="250" t="s">
        <v>216</v>
      </c>
      <c r="C209" s="290"/>
      <c r="D209" s="247" t="s">
        <v>146</v>
      </c>
      <c r="E209" s="426">
        <f>SUM(POSEBNI_DIO_!D137)</f>
        <v>66305.759999999995</v>
      </c>
      <c r="F209" s="426">
        <f>SUM(POSEBNI_DIO_!E137)</f>
        <v>55000</v>
      </c>
      <c r="G209" s="426">
        <f>SUM(POSEBNI_DIO_!F137)</f>
        <v>59308.14</v>
      </c>
      <c r="H209" s="236"/>
      <c r="I209" s="236"/>
    </row>
    <row r="210" spans="1:9" s="285" customFormat="1" ht="15.75" customHeight="1" x14ac:dyDescent="0.2">
      <c r="A210" s="241"/>
      <c r="B210" s="249">
        <v>329</v>
      </c>
      <c r="C210" s="289"/>
      <c r="D210" s="246" t="s">
        <v>126</v>
      </c>
      <c r="E210" s="418">
        <f>SUM(E211:E216)</f>
        <v>101134.95999999999</v>
      </c>
      <c r="F210" s="418">
        <f>SUM(F211:F216)</f>
        <v>69260</v>
      </c>
      <c r="G210" s="418">
        <f>SUM(G211:G216)</f>
        <v>77692.72</v>
      </c>
      <c r="H210" s="240"/>
      <c r="I210" s="240"/>
    </row>
    <row r="211" spans="1:9" s="285" customFormat="1" ht="30" x14ac:dyDescent="0.2">
      <c r="A211" s="243"/>
      <c r="B211" s="250" t="s">
        <v>217</v>
      </c>
      <c r="C211" s="290"/>
      <c r="D211" s="248" t="s">
        <v>218</v>
      </c>
      <c r="E211" s="426">
        <f>SUM(POSEBNI_DIO_!D141)</f>
        <v>12220.63</v>
      </c>
      <c r="F211" s="426">
        <f>SUM(POSEBNI_DIO_!E141)</f>
        <v>12540</v>
      </c>
      <c r="G211" s="426">
        <f>SUM(POSEBNI_DIO_!F141)</f>
        <v>12536.24</v>
      </c>
      <c r="H211" s="240"/>
      <c r="I211" s="240"/>
    </row>
    <row r="212" spans="1:9" s="285" customFormat="1" x14ac:dyDescent="0.2">
      <c r="A212" s="243"/>
      <c r="B212" s="250">
        <v>3292</v>
      </c>
      <c r="C212" s="290"/>
      <c r="D212" s="248" t="s">
        <v>288</v>
      </c>
      <c r="E212" s="426">
        <f>SUM(POSEBNI_DIO_!D142)</f>
        <v>30435.72</v>
      </c>
      <c r="F212" s="426">
        <f>SUM(POSEBNI_DIO_!E142)</f>
        <v>30000</v>
      </c>
      <c r="G212" s="426">
        <f>SUM(POSEBNI_DIO_!F142)</f>
        <v>36916.050000000003</v>
      </c>
      <c r="H212" s="240"/>
      <c r="I212" s="240"/>
    </row>
    <row r="213" spans="1:9" s="285" customFormat="1" ht="15.75" customHeight="1" x14ac:dyDescent="0.2">
      <c r="A213" s="243"/>
      <c r="B213" s="250" t="s">
        <v>219</v>
      </c>
      <c r="C213" s="290"/>
      <c r="D213" s="247" t="s">
        <v>220</v>
      </c>
      <c r="E213" s="426">
        <f>SUM(POSEBNI_DIO_!D143)</f>
        <v>1484.54</v>
      </c>
      <c r="F213" s="426">
        <f>SUM(POSEBNI_DIO_!E143)</f>
        <v>2654</v>
      </c>
      <c r="G213" s="426">
        <f>SUM(POSEBNI_DIO_!F143)</f>
        <v>2696.46</v>
      </c>
      <c r="H213" s="240"/>
      <c r="I213" s="240"/>
    </row>
    <row r="214" spans="1:9" s="288" customFormat="1" ht="15.75" customHeight="1" x14ac:dyDescent="0.2">
      <c r="A214" s="243"/>
      <c r="B214" s="271">
        <v>3295</v>
      </c>
      <c r="C214" s="290"/>
      <c r="D214" s="272" t="s">
        <v>221</v>
      </c>
      <c r="E214" s="426">
        <f>SUM(POSEBNI_DIO_!D144)</f>
        <v>36097.730000000003</v>
      </c>
      <c r="F214" s="426">
        <f>SUM(POSEBNI_DIO_!E144)</f>
        <v>22000</v>
      </c>
      <c r="G214" s="426">
        <f>SUM(POSEBNI_DIO_!F144)</f>
        <v>24035.52</v>
      </c>
      <c r="H214" s="240"/>
      <c r="I214" s="240"/>
    </row>
    <row r="215" spans="1:9" s="288" customFormat="1" ht="15.75" customHeight="1" x14ac:dyDescent="0.2">
      <c r="A215" s="243"/>
      <c r="B215" s="271">
        <v>3296</v>
      </c>
      <c r="C215" s="290"/>
      <c r="D215" s="272" t="s">
        <v>289</v>
      </c>
      <c r="E215" s="426">
        <f>SUM(POSEBNI_DIO_!D145)</f>
        <v>20896.34</v>
      </c>
      <c r="F215" s="426">
        <f>SUM(POSEBNI_DIO_!E145)</f>
        <v>2000</v>
      </c>
      <c r="G215" s="426">
        <f>SUM(POSEBNI_DIO_!F145)</f>
        <v>1491.18</v>
      </c>
      <c r="H215" s="240"/>
      <c r="I215" s="240"/>
    </row>
    <row r="216" spans="1:9" s="288" customFormat="1" ht="15.75" customHeight="1" x14ac:dyDescent="0.2">
      <c r="A216" s="243"/>
      <c r="B216" s="271" t="s">
        <v>222</v>
      </c>
      <c r="C216" s="290"/>
      <c r="D216" s="272" t="s">
        <v>126</v>
      </c>
      <c r="E216" s="426">
        <f>SUM(POSEBNI_DIO_!D146)</f>
        <v>0</v>
      </c>
      <c r="F216" s="426">
        <f>SUM(POSEBNI_DIO_!E146)</f>
        <v>66</v>
      </c>
      <c r="G216" s="426">
        <f>SUM(POSEBNI_DIO_!F146)</f>
        <v>17.27</v>
      </c>
      <c r="H216" s="236"/>
      <c r="I216" s="236"/>
    </row>
    <row r="217" spans="1:9" s="285" customFormat="1" ht="15.75" customHeight="1" x14ac:dyDescent="0.2">
      <c r="A217" s="242"/>
      <c r="B217" s="237">
        <v>34</v>
      </c>
      <c r="C217" s="242"/>
      <c r="D217" s="9" t="s">
        <v>20</v>
      </c>
      <c r="E217" s="425">
        <f t="shared" ref="E217:G218" si="80">SUM(E218)</f>
        <v>2726.26</v>
      </c>
      <c r="F217" s="425">
        <f t="shared" si="80"/>
        <v>3982</v>
      </c>
      <c r="G217" s="425">
        <f t="shared" si="80"/>
        <v>3236.9</v>
      </c>
      <c r="H217" s="251">
        <f>SUM(G217/E217*100)</f>
        <v>118.7304218966643</v>
      </c>
      <c r="I217" s="251">
        <f t="shared" ref="I217" si="81">SUM(G217/F217*100)</f>
        <v>81.288297338021096</v>
      </c>
    </row>
    <row r="218" spans="1:9" s="296" customFormat="1" x14ac:dyDescent="0.2">
      <c r="A218" s="241"/>
      <c r="B218" s="249">
        <v>343</v>
      </c>
      <c r="C218" s="289"/>
      <c r="D218" s="246" t="s">
        <v>128</v>
      </c>
      <c r="E218" s="418">
        <f t="shared" si="80"/>
        <v>2726.26</v>
      </c>
      <c r="F218" s="418">
        <f t="shared" si="80"/>
        <v>3982</v>
      </c>
      <c r="G218" s="418">
        <f t="shared" si="80"/>
        <v>3236.9</v>
      </c>
      <c r="H218" s="240"/>
      <c r="I218" s="240"/>
    </row>
    <row r="219" spans="1:9" s="288" customFormat="1" x14ac:dyDescent="0.2">
      <c r="A219" s="243"/>
      <c r="B219" s="250" t="s">
        <v>223</v>
      </c>
      <c r="C219" s="290"/>
      <c r="D219" s="247" t="s">
        <v>224</v>
      </c>
      <c r="E219" s="426">
        <f>SUM(POSEBNI_DIO_!D149)</f>
        <v>2726.26</v>
      </c>
      <c r="F219" s="426">
        <f>SUM(POSEBNI_DIO_!E149)</f>
        <v>3982</v>
      </c>
      <c r="G219" s="426">
        <f>SUM(POSEBNI_DIO_!F149)</f>
        <v>3236.9</v>
      </c>
      <c r="H219" s="279"/>
      <c r="I219" s="279"/>
    </row>
    <row r="220" spans="1:9" s="288" customFormat="1" ht="13.9" customHeight="1" x14ac:dyDescent="0.2">
      <c r="A220" s="259"/>
      <c r="B220" s="254"/>
      <c r="C220" s="255">
        <v>52</v>
      </c>
      <c r="D220" s="256" t="s">
        <v>37</v>
      </c>
      <c r="E220" s="429">
        <f>SUM(E221)</f>
        <v>330575.56999999995</v>
      </c>
      <c r="F220" s="429">
        <f>SUM(F221)</f>
        <v>560000</v>
      </c>
      <c r="G220" s="429">
        <f>SUM(G221)</f>
        <v>0</v>
      </c>
      <c r="H220" s="280">
        <f>SUM(G220/E220*100)</f>
        <v>0</v>
      </c>
      <c r="I220" s="280">
        <f t="shared" si="24"/>
        <v>0</v>
      </c>
    </row>
    <row r="221" spans="1:9" s="288" customFormat="1" ht="13.9" customHeight="1" x14ac:dyDescent="0.2">
      <c r="A221" s="242"/>
      <c r="B221" s="237" t="s">
        <v>41</v>
      </c>
      <c r="C221" s="242"/>
      <c r="D221" s="9" t="s">
        <v>16</v>
      </c>
      <c r="E221" s="425">
        <f>SUM(E222,E224)</f>
        <v>330575.56999999995</v>
      </c>
      <c r="F221" s="425">
        <f t="shared" ref="F221:G221" si="82">SUM(F222,F224)</f>
        <v>560000</v>
      </c>
      <c r="G221" s="425">
        <f t="shared" si="82"/>
        <v>0</v>
      </c>
      <c r="H221" s="251">
        <f>SUM(G221/E221*100)</f>
        <v>0</v>
      </c>
      <c r="I221" s="251">
        <f>SUM(G221/F221*100)</f>
        <v>0</v>
      </c>
    </row>
    <row r="222" spans="1:9" s="288" customFormat="1" x14ac:dyDescent="0.2">
      <c r="A222" s="241"/>
      <c r="B222" s="238">
        <v>311</v>
      </c>
      <c r="C222" s="243"/>
      <c r="D222" s="241" t="s">
        <v>117</v>
      </c>
      <c r="E222" s="418">
        <f>SUM(E223)</f>
        <v>294199.48</v>
      </c>
      <c r="F222" s="418">
        <f t="shared" ref="F222" si="83">SUM(F223)</f>
        <v>480700</v>
      </c>
      <c r="G222" s="418">
        <f t="shared" ref="G222" si="84">SUM(G223)</f>
        <v>0</v>
      </c>
      <c r="H222" s="240"/>
      <c r="I222" s="240"/>
    </row>
    <row r="223" spans="1:9" s="288" customFormat="1" x14ac:dyDescent="0.2">
      <c r="A223" s="243"/>
      <c r="B223" s="239" t="s">
        <v>306</v>
      </c>
      <c r="C223" s="243"/>
      <c r="D223" s="243" t="s">
        <v>286</v>
      </c>
      <c r="E223" s="426">
        <f>SUM(POSEBNI_DIO_!D154)</f>
        <v>294199.48</v>
      </c>
      <c r="F223" s="426">
        <f>SUM(POSEBNI_DIO_!E154)</f>
        <v>480700</v>
      </c>
      <c r="G223" s="426">
        <f>SUM(POSEBNI_DIO_!F154)</f>
        <v>0</v>
      </c>
      <c r="H223" s="236"/>
      <c r="I223" s="236"/>
    </row>
    <row r="224" spans="1:9" s="295" customFormat="1" x14ac:dyDescent="0.2">
      <c r="A224" s="241"/>
      <c r="B224" s="11">
        <v>313</v>
      </c>
      <c r="C224" s="241"/>
      <c r="D224" s="241" t="s">
        <v>118</v>
      </c>
      <c r="E224" s="427">
        <f>SUM(E225)</f>
        <v>36376.089999999997</v>
      </c>
      <c r="F224" s="427">
        <f t="shared" ref="F224" si="85">SUM(F225)</f>
        <v>79300</v>
      </c>
      <c r="G224" s="427">
        <f t="shared" ref="G224" si="86">SUM(G225)</f>
        <v>0</v>
      </c>
      <c r="H224" s="258"/>
      <c r="I224" s="258"/>
    </row>
    <row r="225" spans="1:9" s="285" customFormat="1" x14ac:dyDescent="0.2">
      <c r="A225" s="243"/>
      <c r="B225" s="245">
        <v>3132</v>
      </c>
      <c r="C225" s="243"/>
      <c r="D225" s="243" t="s">
        <v>196</v>
      </c>
      <c r="E225" s="428">
        <f>SUM(POSEBNI_DIO_!D156)</f>
        <v>36376.089999999997</v>
      </c>
      <c r="F225" s="428">
        <f>SUM(POSEBNI_DIO_!E156)</f>
        <v>79300</v>
      </c>
      <c r="G225" s="428">
        <f>SUM(POSEBNI_DIO_!F156)</f>
        <v>0</v>
      </c>
      <c r="H225" s="258"/>
      <c r="I225" s="258"/>
    </row>
    <row r="226" spans="1:9" s="288" customFormat="1" ht="13.9" customHeight="1" x14ac:dyDescent="0.2">
      <c r="A226" s="259"/>
      <c r="B226" s="254"/>
      <c r="C226" s="255" t="s">
        <v>350</v>
      </c>
      <c r="D226" s="256" t="s">
        <v>37</v>
      </c>
      <c r="E226" s="429">
        <f>SUM(E227,E234)</f>
        <v>0</v>
      </c>
      <c r="F226" s="429">
        <f t="shared" ref="F226:G226" si="87">SUM(F227,F234)</f>
        <v>0</v>
      </c>
      <c r="G226" s="429">
        <f t="shared" si="87"/>
        <v>439818.94999999995</v>
      </c>
      <c r="H226" s="280">
        <v>0</v>
      </c>
      <c r="I226" s="280">
        <v>0</v>
      </c>
    </row>
    <row r="227" spans="1:9" s="288" customFormat="1" ht="13.9" customHeight="1" x14ac:dyDescent="0.2">
      <c r="A227" s="242"/>
      <c r="B227" s="237" t="s">
        <v>41</v>
      </c>
      <c r="C227" s="242"/>
      <c r="D227" s="9" t="s">
        <v>16</v>
      </c>
      <c r="E227" s="425">
        <f>SUM(E228,E230,E232)</f>
        <v>0</v>
      </c>
      <c r="F227" s="425">
        <f t="shared" ref="F227:G227" si="88">SUM(F228,F230,F232)</f>
        <v>0</v>
      </c>
      <c r="G227" s="425">
        <f t="shared" si="88"/>
        <v>341947.17</v>
      </c>
      <c r="H227" s="251">
        <v>0</v>
      </c>
      <c r="I227" s="251">
        <v>0</v>
      </c>
    </row>
    <row r="228" spans="1:9" s="288" customFormat="1" x14ac:dyDescent="0.2">
      <c r="A228" s="241"/>
      <c r="B228" s="238">
        <v>311</v>
      </c>
      <c r="C228" s="243"/>
      <c r="D228" s="241" t="s">
        <v>117</v>
      </c>
      <c r="E228" s="418">
        <f>SUM(E229)</f>
        <v>0</v>
      </c>
      <c r="F228" s="418">
        <f t="shared" ref="F228:G228" si="89">SUM(F229)</f>
        <v>0</v>
      </c>
      <c r="G228" s="418">
        <f t="shared" si="89"/>
        <v>296954.15999999997</v>
      </c>
      <c r="H228" s="240"/>
      <c r="I228" s="240"/>
    </row>
    <row r="229" spans="1:9" s="288" customFormat="1" x14ac:dyDescent="0.2">
      <c r="A229" s="243"/>
      <c r="B229" s="239" t="s">
        <v>309</v>
      </c>
      <c r="C229" s="243"/>
      <c r="D229" s="243" t="s">
        <v>195</v>
      </c>
      <c r="E229" s="426">
        <f>SUM(POSEBNI_DIO_!D161)</f>
        <v>0</v>
      </c>
      <c r="F229" s="426">
        <f>SUM(POSEBNI_DIO_!E161)</f>
        <v>0</v>
      </c>
      <c r="G229" s="426">
        <f>SUM(POSEBNI_DIO_!F161)</f>
        <v>296954.15999999997</v>
      </c>
      <c r="H229" s="236"/>
      <c r="I229" s="236"/>
    </row>
    <row r="230" spans="1:9" s="285" customFormat="1" x14ac:dyDescent="0.2">
      <c r="A230" s="241"/>
      <c r="B230" s="11">
        <v>312</v>
      </c>
      <c r="C230" s="289"/>
      <c r="D230" s="246" t="s">
        <v>123</v>
      </c>
      <c r="E230" s="427">
        <f>SUM(E231)</f>
        <v>0</v>
      </c>
      <c r="F230" s="427">
        <f>SUM(F231)</f>
        <v>0</v>
      </c>
      <c r="G230" s="427">
        <f>SUM(G231)</f>
        <v>5600</v>
      </c>
      <c r="H230" s="236"/>
      <c r="I230" s="236"/>
    </row>
    <row r="231" spans="1:9" s="288" customFormat="1" ht="15.75" customHeight="1" x14ac:dyDescent="0.2">
      <c r="A231" s="241"/>
      <c r="B231" s="245" t="s">
        <v>207</v>
      </c>
      <c r="C231" s="289"/>
      <c r="D231" s="247" t="s">
        <v>123</v>
      </c>
      <c r="E231" s="428">
        <f>SUM(POSEBNI_DIO_!D163)</f>
        <v>0</v>
      </c>
      <c r="F231" s="428">
        <f>SUM(POSEBNI_DIO_!E163)</f>
        <v>0</v>
      </c>
      <c r="G231" s="428">
        <f>SUM(POSEBNI_DIO_!F163)</f>
        <v>5600</v>
      </c>
      <c r="H231" s="240"/>
      <c r="I231" s="240"/>
    </row>
    <row r="232" spans="1:9" s="295" customFormat="1" x14ac:dyDescent="0.2">
      <c r="A232" s="241"/>
      <c r="B232" s="11">
        <v>313</v>
      </c>
      <c r="C232" s="241"/>
      <c r="D232" s="241" t="s">
        <v>118</v>
      </c>
      <c r="E232" s="427">
        <f>SUM(E233)</f>
        <v>0</v>
      </c>
      <c r="F232" s="427">
        <f t="shared" ref="F232:G232" si="90">SUM(F233)</f>
        <v>0</v>
      </c>
      <c r="G232" s="427">
        <f t="shared" si="90"/>
        <v>39393.01</v>
      </c>
      <c r="H232" s="258"/>
      <c r="I232" s="258"/>
    </row>
    <row r="233" spans="1:9" s="285" customFormat="1" x14ac:dyDescent="0.2">
      <c r="A233" s="243"/>
      <c r="B233" s="245">
        <v>3132</v>
      </c>
      <c r="C233" s="243"/>
      <c r="D233" s="243" t="s">
        <v>196</v>
      </c>
      <c r="E233" s="428">
        <f>SUM(POSEBNI_DIO_!D165)</f>
        <v>0</v>
      </c>
      <c r="F233" s="428">
        <f>SUM(POSEBNI_DIO_!E165)</f>
        <v>0</v>
      </c>
      <c r="G233" s="428">
        <f>SUM(POSEBNI_DIO_!F165)</f>
        <v>39393.01</v>
      </c>
      <c r="H233" s="258"/>
      <c r="I233" s="258"/>
    </row>
    <row r="234" spans="1:9" s="288" customFormat="1" ht="13.9" customHeight="1" x14ac:dyDescent="0.2">
      <c r="A234" s="242"/>
      <c r="B234" s="237">
        <v>32</v>
      </c>
      <c r="C234" s="242"/>
      <c r="D234" s="9" t="s">
        <v>17</v>
      </c>
      <c r="E234" s="425">
        <f>SUM(E235,E239)</f>
        <v>0</v>
      </c>
      <c r="F234" s="425">
        <f t="shared" ref="F234:G234" si="91">SUM(F235,F239)</f>
        <v>0</v>
      </c>
      <c r="G234" s="425">
        <f t="shared" si="91"/>
        <v>97871.78</v>
      </c>
      <c r="H234" s="251">
        <v>0</v>
      </c>
      <c r="I234" s="251">
        <v>0</v>
      </c>
    </row>
    <row r="235" spans="1:9" s="285" customFormat="1" x14ac:dyDescent="0.2">
      <c r="A235" s="241"/>
      <c r="B235" s="249">
        <v>321</v>
      </c>
      <c r="C235" s="289"/>
      <c r="D235" s="246" t="s">
        <v>124</v>
      </c>
      <c r="E235" s="418">
        <f>SUM(E236:E238)</f>
        <v>0</v>
      </c>
      <c r="F235" s="418">
        <f t="shared" ref="F235:G235" si="92">SUM(F236:F238)</f>
        <v>0</v>
      </c>
      <c r="G235" s="418">
        <f t="shared" si="92"/>
        <v>83421.55</v>
      </c>
      <c r="H235" s="240"/>
      <c r="I235" s="240"/>
    </row>
    <row r="236" spans="1:9" s="288" customFormat="1" ht="15.75" customHeight="1" x14ac:dyDescent="0.2">
      <c r="A236" s="243"/>
      <c r="B236" s="250" t="s">
        <v>198</v>
      </c>
      <c r="C236" s="290"/>
      <c r="D236" s="247" t="s">
        <v>199</v>
      </c>
      <c r="E236" s="426">
        <f>SUM(POSEBNI_DIO_!D168)</f>
        <v>0</v>
      </c>
      <c r="F236" s="426">
        <f>SUM(POSEBNI_DIO_!E168)</f>
        <v>0</v>
      </c>
      <c r="G236" s="426">
        <f>SUM(POSEBNI_DIO_!F168)</f>
        <v>1798.4</v>
      </c>
      <c r="H236" s="240"/>
      <c r="I236" s="240"/>
    </row>
    <row r="237" spans="1:9" s="285" customFormat="1" ht="30" x14ac:dyDescent="0.2">
      <c r="A237" s="243"/>
      <c r="B237" s="250" t="s">
        <v>200</v>
      </c>
      <c r="C237" s="290"/>
      <c r="D237" s="248" t="s">
        <v>132</v>
      </c>
      <c r="E237" s="426">
        <f>SUM(POSEBNI_DIO_!D169)</f>
        <v>0</v>
      </c>
      <c r="F237" s="426">
        <f>SUM(POSEBNI_DIO_!E169)</f>
        <v>0</v>
      </c>
      <c r="G237" s="426">
        <f>SUM(POSEBNI_DIO_!F169)</f>
        <v>17012</v>
      </c>
      <c r="H237" s="236"/>
      <c r="I237" s="236"/>
    </row>
    <row r="238" spans="1:9" s="285" customFormat="1" x14ac:dyDescent="0.2">
      <c r="A238" s="243"/>
      <c r="B238" s="250">
        <v>3213</v>
      </c>
      <c r="C238" s="290"/>
      <c r="D238" s="248" t="s">
        <v>133</v>
      </c>
      <c r="E238" s="426">
        <f>SUM(POSEBNI_DIO_!D170)</f>
        <v>0</v>
      </c>
      <c r="F238" s="426">
        <f>SUM(POSEBNI_DIO_!E170)</f>
        <v>0</v>
      </c>
      <c r="G238" s="426">
        <f>SUM(POSEBNI_DIO_!F170)</f>
        <v>64611.15</v>
      </c>
      <c r="H238" s="236"/>
      <c r="I238" s="236"/>
    </row>
    <row r="239" spans="1:9" s="285" customFormat="1" ht="15.75" customHeight="1" x14ac:dyDescent="0.2">
      <c r="A239" s="241"/>
      <c r="B239" s="249">
        <v>323</v>
      </c>
      <c r="C239" s="289"/>
      <c r="D239" s="246" t="s">
        <v>111</v>
      </c>
      <c r="E239" s="418">
        <f>SUM(E240)</f>
        <v>0</v>
      </c>
      <c r="F239" s="418">
        <f t="shared" ref="F239:G239" si="93">SUM(F240)</f>
        <v>0</v>
      </c>
      <c r="G239" s="418">
        <f t="shared" si="93"/>
        <v>14450.23</v>
      </c>
      <c r="H239" s="240"/>
      <c r="I239" s="240"/>
    </row>
    <row r="240" spans="1:9" s="285" customFormat="1" ht="15.75" customHeight="1" x14ac:dyDescent="0.2">
      <c r="A240" s="243"/>
      <c r="B240" s="250">
        <v>3237</v>
      </c>
      <c r="C240" s="290"/>
      <c r="D240" s="247" t="s">
        <v>145</v>
      </c>
      <c r="E240" s="426">
        <f>SUM(POSEBNI_DIO_!D172)</f>
        <v>0</v>
      </c>
      <c r="F240" s="426">
        <f>SUM(POSEBNI_DIO_!E172)</f>
        <v>0</v>
      </c>
      <c r="G240" s="426">
        <f>SUM(POSEBNI_DIO_!F172)</f>
        <v>14450.23</v>
      </c>
      <c r="H240" s="240"/>
      <c r="I240" s="240"/>
    </row>
    <row r="241" spans="1:9" s="288" customFormat="1" ht="13.9" customHeight="1" x14ac:dyDescent="0.2">
      <c r="A241" s="259"/>
      <c r="B241" s="254"/>
      <c r="C241" s="255" t="s">
        <v>351</v>
      </c>
      <c r="D241" s="256" t="s">
        <v>37</v>
      </c>
      <c r="E241" s="429">
        <f>SUM(E242)</f>
        <v>28290.66</v>
      </c>
      <c r="F241" s="429">
        <f t="shared" ref="F241:G242" si="94">SUM(F242)</f>
        <v>0</v>
      </c>
      <c r="G241" s="429">
        <f t="shared" si="94"/>
        <v>0</v>
      </c>
      <c r="H241" s="280">
        <f>SUM(G241/E241*100)</f>
        <v>0</v>
      </c>
      <c r="I241" s="280">
        <v>0</v>
      </c>
    </row>
    <row r="242" spans="1:9" s="288" customFormat="1" ht="13.9" customHeight="1" x14ac:dyDescent="0.2">
      <c r="A242" s="242"/>
      <c r="B242" s="237">
        <v>32</v>
      </c>
      <c r="C242" s="242"/>
      <c r="D242" s="9" t="s">
        <v>17</v>
      </c>
      <c r="E242" s="425">
        <f>SUM(E243)</f>
        <v>28290.66</v>
      </c>
      <c r="F242" s="425">
        <f t="shared" si="94"/>
        <v>0</v>
      </c>
      <c r="G242" s="425">
        <f t="shared" si="94"/>
        <v>0</v>
      </c>
      <c r="H242" s="251">
        <f>SUM(G242/E242*100)</f>
        <v>0</v>
      </c>
      <c r="I242" s="251">
        <v>0</v>
      </c>
    </row>
    <row r="243" spans="1:9" s="285" customFormat="1" ht="15.75" customHeight="1" x14ac:dyDescent="0.2">
      <c r="A243" s="241"/>
      <c r="B243" s="249">
        <v>322</v>
      </c>
      <c r="C243" s="289"/>
      <c r="D243" s="246" t="s">
        <v>125</v>
      </c>
      <c r="E243" s="418">
        <f>SUM(E244:E244)</f>
        <v>28290.66</v>
      </c>
      <c r="F243" s="418">
        <f>SUM(F244:F244)</f>
        <v>0</v>
      </c>
      <c r="G243" s="418">
        <f>SUM(G244:G244)</f>
        <v>0</v>
      </c>
      <c r="H243" s="240"/>
      <c r="I243" s="240"/>
    </row>
    <row r="244" spans="1:9" s="285" customFormat="1" x14ac:dyDescent="0.2">
      <c r="A244" s="243"/>
      <c r="B244" s="250">
        <v>3222</v>
      </c>
      <c r="C244" s="290"/>
      <c r="D244" s="247" t="s">
        <v>143</v>
      </c>
      <c r="E244" s="426">
        <f>SUM(POSEBNI_DIO_!D175)</f>
        <v>28290.66</v>
      </c>
      <c r="F244" s="426">
        <f>SUM(POSEBNI_DIO_!E175)</f>
        <v>0</v>
      </c>
      <c r="G244" s="426">
        <f>SUM(POSEBNI_DIO_!F175)</f>
        <v>0</v>
      </c>
      <c r="H244" s="240"/>
      <c r="I244" s="240"/>
    </row>
    <row r="245" spans="1:9" s="298" customFormat="1" x14ac:dyDescent="0.2">
      <c r="A245" s="262"/>
      <c r="B245" s="263"/>
      <c r="C245" s="255" t="s">
        <v>42</v>
      </c>
      <c r="D245" s="256" t="s">
        <v>373</v>
      </c>
      <c r="E245" s="432">
        <f>SUM(E246)</f>
        <v>0</v>
      </c>
      <c r="F245" s="432">
        <f t="shared" ref="F245:G245" si="95">SUM(F246)</f>
        <v>6000</v>
      </c>
      <c r="G245" s="432">
        <f t="shared" si="95"/>
        <v>0</v>
      </c>
      <c r="H245" s="282">
        <v>0</v>
      </c>
      <c r="I245" s="282">
        <f t="shared" ref="I245" si="96">SUM(G245/F245*100)</f>
        <v>0</v>
      </c>
    </row>
    <row r="246" spans="1:9" s="288" customFormat="1" ht="13.9" customHeight="1" x14ac:dyDescent="0.2">
      <c r="A246" s="242"/>
      <c r="B246" s="237">
        <v>32</v>
      </c>
      <c r="C246" s="242"/>
      <c r="D246" s="9" t="s">
        <v>17</v>
      </c>
      <c r="E246" s="425">
        <f t="shared" ref="E246:G247" si="97">SUM(E247)</f>
        <v>0</v>
      </c>
      <c r="F246" s="425">
        <f t="shared" si="97"/>
        <v>6000</v>
      </c>
      <c r="G246" s="425">
        <f t="shared" si="97"/>
        <v>0</v>
      </c>
      <c r="H246" s="251">
        <v>0</v>
      </c>
      <c r="I246" s="251">
        <f>SUM(G246/F246*100)</f>
        <v>0</v>
      </c>
    </row>
    <row r="247" spans="1:9" s="288" customFormat="1" x14ac:dyDescent="0.2">
      <c r="A247" s="241"/>
      <c r="B247" s="249">
        <v>323</v>
      </c>
      <c r="C247" s="289"/>
      <c r="D247" s="246" t="s">
        <v>111</v>
      </c>
      <c r="E247" s="413">
        <f>SUM(E248)</f>
        <v>0</v>
      </c>
      <c r="F247" s="413">
        <f t="shared" si="97"/>
        <v>6000</v>
      </c>
      <c r="G247" s="413">
        <f t="shared" si="97"/>
        <v>0</v>
      </c>
      <c r="H247" s="236"/>
      <c r="I247" s="236"/>
    </row>
    <row r="248" spans="1:9" s="288" customFormat="1" x14ac:dyDescent="0.2">
      <c r="A248" s="243"/>
      <c r="B248" s="250" t="s">
        <v>210</v>
      </c>
      <c r="C248" s="290"/>
      <c r="D248" s="248" t="s">
        <v>211</v>
      </c>
      <c r="E248" s="417">
        <f>SUM(POSEBNI_DIO_!D181)</f>
        <v>0</v>
      </c>
      <c r="F248" s="417">
        <f>SUM(POSEBNI_DIO_!E181)</f>
        <v>6000</v>
      </c>
      <c r="G248" s="417">
        <f>SUM(POSEBNI_DIO_!F181)</f>
        <v>0</v>
      </c>
      <c r="H248" s="236"/>
      <c r="I248" s="236"/>
    </row>
    <row r="249" spans="1:9" s="288" customFormat="1" ht="13.9" customHeight="1" x14ac:dyDescent="0.2">
      <c r="A249" s="259"/>
      <c r="B249" s="254"/>
      <c r="C249" s="255" t="s">
        <v>327</v>
      </c>
      <c r="D249" s="256" t="s">
        <v>37</v>
      </c>
      <c r="E249" s="429">
        <f>SUM(E250)</f>
        <v>0</v>
      </c>
      <c r="F249" s="429">
        <f>SUM(F250)</f>
        <v>0</v>
      </c>
      <c r="G249" s="429">
        <f>SUM(G250)</f>
        <v>0</v>
      </c>
      <c r="H249" s="280">
        <v>0</v>
      </c>
      <c r="I249" s="280">
        <v>0</v>
      </c>
    </row>
    <row r="250" spans="1:9" s="288" customFormat="1" ht="13.9" customHeight="1" x14ac:dyDescent="0.2">
      <c r="A250" s="242"/>
      <c r="B250" s="237" t="s">
        <v>41</v>
      </c>
      <c r="C250" s="242"/>
      <c r="D250" s="9" t="s">
        <v>16</v>
      </c>
      <c r="E250" s="425">
        <f>SUM(E251,E253)</f>
        <v>0</v>
      </c>
      <c r="F250" s="425">
        <f>SUM(F251,F253)</f>
        <v>0</v>
      </c>
      <c r="G250" s="425">
        <f>SUM(G251,G253)</f>
        <v>0</v>
      </c>
      <c r="H250" s="251">
        <v>0</v>
      </c>
      <c r="I250" s="251">
        <v>0</v>
      </c>
    </row>
    <row r="251" spans="1:9" s="288" customFormat="1" x14ac:dyDescent="0.2">
      <c r="A251" s="241"/>
      <c r="B251" s="238">
        <v>311</v>
      </c>
      <c r="C251" s="243"/>
      <c r="D251" s="241" t="s">
        <v>117</v>
      </c>
      <c r="E251" s="418">
        <f>SUM(E252)</f>
        <v>0</v>
      </c>
      <c r="F251" s="418">
        <f t="shared" ref="F251:G251" si="98">SUM(F252)</f>
        <v>0</v>
      </c>
      <c r="G251" s="418">
        <f t="shared" si="98"/>
        <v>0</v>
      </c>
      <c r="H251" s="240"/>
      <c r="I251" s="240"/>
    </row>
    <row r="252" spans="1:9" s="288" customFormat="1" x14ac:dyDescent="0.2">
      <c r="A252" s="243"/>
      <c r="B252" s="239" t="s">
        <v>309</v>
      </c>
      <c r="C252" s="243"/>
      <c r="D252" s="243" t="s">
        <v>195</v>
      </c>
      <c r="E252" s="426">
        <f>SUM(POSEBNI_DIO_!D26)</f>
        <v>0</v>
      </c>
      <c r="F252" s="426">
        <f>SUM(POSEBNI_DIO_!E26)</f>
        <v>0</v>
      </c>
      <c r="G252" s="426">
        <f>SUM(POSEBNI_DIO_!F26)</f>
        <v>0</v>
      </c>
      <c r="H252" s="236"/>
      <c r="I252" s="236"/>
    </row>
    <row r="253" spans="1:9" s="295" customFormat="1" x14ac:dyDescent="0.2">
      <c r="A253" s="241"/>
      <c r="B253" s="11">
        <v>313</v>
      </c>
      <c r="C253" s="241"/>
      <c r="D253" s="241" t="s">
        <v>118</v>
      </c>
      <c r="E253" s="427">
        <f>SUM(E254)</f>
        <v>0</v>
      </c>
      <c r="F253" s="427">
        <f t="shared" ref="F253:G253" si="99">SUM(F254)</f>
        <v>0</v>
      </c>
      <c r="G253" s="427">
        <f t="shared" si="99"/>
        <v>0</v>
      </c>
      <c r="H253" s="258"/>
      <c r="I253" s="258"/>
    </row>
    <row r="254" spans="1:9" s="285" customFormat="1" x14ac:dyDescent="0.2">
      <c r="A254" s="243"/>
      <c r="B254" s="245">
        <v>3132</v>
      </c>
      <c r="C254" s="243"/>
      <c r="D254" s="243" t="s">
        <v>196</v>
      </c>
      <c r="E254" s="428">
        <f>SUM(POSEBNI_DIO_!D28)</f>
        <v>0</v>
      </c>
      <c r="F254" s="428">
        <f>SUM(POSEBNI_DIO_!E28)</f>
        <v>0</v>
      </c>
      <c r="G254" s="428">
        <f>SUM(POSEBNI_DIO_!F28)</f>
        <v>0</v>
      </c>
      <c r="H254" s="258"/>
      <c r="I254" s="258"/>
    </row>
    <row r="255" spans="1:9" s="288" customFormat="1" ht="13.9" customHeight="1" x14ac:dyDescent="0.2">
      <c r="A255" s="259"/>
      <c r="B255" s="254"/>
      <c r="C255" s="255" t="s">
        <v>310</v>
      </c>
      <c r="D255" s="256" t="s">
        <v>290</v>
      </c>
      <c r="E255" s="429">
        <f t="shared" ref="E255:G257" si="100">SUM(E256)</f>
        <v>0</v>
      </c>
      <c r="F255" s="429">
        <f t="shared" si="100"/>
        <v>664</v>
      </c>
      <c r="G255" s="429">
        <f t="shared" si="100"/>
        <v>0</v>
      </c>
      <c r="H255" s="280">
        <v>0</v>
      </c>
      <c r="I255" s="280">
        <f t="shared" ref="I255" si="101">SUM(G255/F255*100)</f>
        <v>0</v>
      </c>
    </row>
    <row r="256" spans="1:9" s="288" customFormat="1" ht="13.9" customHeight="1" x14ac:dyDescent="0.2">
      <c r="A256" s="242"/>
      <c r="B256" s="237">
        <v>32</v>
      </c>
      <c r="C256" s="242"/>
      <c r="D256" s="9" t="s">
        <v>17</v>
      </c>
      <c r="E256" s="425">
        <f t="shared" si="100"/>
        <v>0</v>
      </c>
      <c r="F256" s="425">
        <f t="shared" si="100"/>
        <v>664</v>
      </c>
      <c r="G256" s="425">
        <f t="shared" si="100"/>
        <v>0</v>
      </c>
      <c r="H256" s="251">
        <v>0</v>
      </c>
      <c r="I256" s="251">
        <f>SUM(G256/F256*100)</f>
        <v>0</v>
      </c>
    </row>
    <row r="257" spans="1:9" s="288" customFormat="1" x14ac:dyDescent="0.2">
      <c r="A257" s="241"/>
      <c r="B257" s="249">
        <v>323</v>
      </c>
      <c r="C257" s="289"/>
      <c r="D257" s="246" t="s">
        <v>111</v>
      </c>
      <c r="E257" s="413">
        <f>SUM(E258)</f>
        <v>0</v>
      </c>
      <c r="F257" s="413">
        <f t="shared" si="100"/>
        <v>664</v>
      </c>
      <c r="G257" s="413">
        <f t="shared" si="100"/>
        <v>0</v>
      </c>
      <c r="H257" s="236"/>
      <c r="I257" s="236"/>
    </row>
    <row r="258" spans="1:9" s="288" customFormat="1" x14ac:dyDescent="0.2">
      <c r="A258" s="243"/>
      <c r="B258" s="250" t="s">
        <v>210</v>
      </c>
      <c r="C258" s="290"/>
      <c r="D258" s="248" t="s">
        <v>211</v>
      </c>
      <c r="E258" s="417">
        <f>SUM(POSEBNI_DIO_!D192)</f>
        <v>0</v>
      </c>
      <c r="F258" s="417">
        <f>SUM(POSEBNI_DIO_!E192)</f>
        <v>664</v>
      </c>
      <c r="G258" s="417">
        <f>SUM(POSEBNI_DIO_!F192)</f>
        <v>0</v>
      </c>
      <c r="H258" s="236"/>
      <c r="I258" s="236"/>
    </row>
    <row r="259" spans="1:9" s="288" customFormat="1" ht="13.9" customHeight="1" x14ac:dyDescent="0.2">
      <c r="A259" s="259"/>
      <c r="B259" s="254"/>
      <c r="C259" s="255" t="s">
        <v>310</v>
      </c>
      <c r="D259" s="256" t="s">
        <v>374</v>
      </c>
      <c r="E259" s="429">
        <f>SUM(E260)</f>
        <v>1238.6300000000001</v>
      </c>
      <c r="F259" s="429">
        <f>SUM(F260)</f>
        <v>6636</v>
      </c>
      <c r="G259" s="429">
        <f>SUM(G260)</f>
        <v>0</v>
      </c>
      <c r="H259" s="280">
        <f>SUM(G259/E259*100)</f>
        <v>0</v>
      </c>
      <c r="I259" s="280">
        <f t="shared" ref="I259" si="102">SUM(G259/F259*100)</f>
        <v>0</v>
      </c>
    </row>
    <row r="260" spans="1:9" s="288" customFormat="1" ht="13.9" customHeight="1" x14ac:dyDescent="0.2">
      <c r="A260" s="242"/>
      <c r="B260" s="237">
        <v>32</v>
      </c>
      <c r="C260" s="242"/>
      <c r="D260" s="9" t="s">
        <v>17</v>
      </c>
      <c r="E260" s="425">
        <f t="shared" ref="E260:G261" si="103">SUM(E261)</f>
        <v>1238.6300000000001</v>
      </c>
      <c r="F260" s="425">
        <f t="shared" si="103"/>
        <v>6636</v>
      </c>
      <c r="G260" s="425">
        <f t="shared" si="103"/>
        <v>0</v>
      </c>
      <c r="H260" s="251">
        <f>SUM(G260/E260*100)</f>
        <v>0</v>
      </c>
      <c r="I260" s="251">
        <f>SUM(G260/F260*100)</f>
        <v>0</v>
      </c>
    </row>
    <row r="261" spans="1:9" s="288" customFormat="1" x14ac:dyDescent="0.2">
      <c r="A261" s="241"/>
      <c r="B261" s="249">
        <v>323</v>
      </c>
      <c r="C261" s="289"/>
      <c r="D261" s="246" t="s">
        <v>111</v>
      </c>
      <c r="E261" s="413">
        <f>SUM(E262)</f>
        <v>1238.6300000000001</v>
      </c>
      <c r="F261" s="413">
        <f t="shared" si="103"/>
        <v>6636</v>
      </c>
      <c r="G261" s="413">
        <f t="shared" si="103"/>
        <v>0</v>
      </c>
      <c r="H261" s="236"/>
      <c r="I261" s="236"/>
    </row>
    <row r="262" spans="1:9" s="288" customFormat="1" x14ac:dyDescent="0.2">
      <c r="A262" s="243"/>
      <c r="B262" s="250" t="s">
        <v>210</v>
      </c>
      <c r="C262" s="290"/>
      <c r="D262" s="248" t="s">
        <v>211</v>
      </c>
      <c r="E262" s="417">
        <f>SUM(POSEBNI_DIO_!D197)</f>
        <v>1238.6300000000001</v>
      </c>
      <c r="F262" s="417">
        <f>SUM(POSEBNI_DIO_!E197)</f>
        <v>6636</v>
      </c>
      <c r="G262" s="417">
        <f>SUM(POSEBNI_DIO_!F197)</f>
        <v>0</v>
      </c>
      <c r="H262" s="236"/>
      <c r="I262" s="236"/>
    </row>
    <row r="263" spans="1:9" s="288" customFormat="1" ht="13.9" customHeight="1" x14ac:dyDescent="0.2">
      <c r="A263" s="382">
        <v>9</v>
      </c>
      <c r="B263" s="274"/>
      <c r="C263" s="275" t="s">
        <v>49</v>
      </c>
      <c r="D263" s="276" t="s">
        <v>39</v>
      </c>
      <c r="E263" s="431">
        <f>SUM(E264)</f>
        <v>0</v>
      </c>
      <c r="F263" s="431">
        <f>SUM(F264)</f>
        <v>0</v>
      </c>
      <c r="G263" s="431">
        <f>SUM(G264)</f>
        <v>0</v>
      </c>
      <c r="H263" s="281">
        <v>0</v>
      </c>
      <c r="I263" s="281">
        <v>0</v>
      </c>
    </row>
    <row r="264" spans="1:9" s="285" customFormat="1" x14ac:dyDescent="0.2">
      <c r="A264" s="243"/>
      <c r="B264" s="250">
        <v>9222</v>
      </c>
      <c r="C264" s="290"/>
      <c r="D264" s="248" t="s">
        <v>338</v>
      </c>
      <c r="E264" s="417">
        <v>0</v>
      </c>
      <c r="F264" s="417">
        <f>SUM(POSEBNI_DIO_!E203)</f>
        <v>0</v>
      </c>
      <c r="G264" s="417">
        <f>SUM(POSEBNI_DIO_!F203)</f>
        <v>0</v>
      </c>
      <c r="H264" s="257">
        <v>0</v>
      </c>
      <c r="I264" s="279"/>
    </row>
    <row r="265" spans="1:9" s="288" customFormat="1" ht="15.75" customHeight="1" x14ac:dyDescent="0.2">
      <c r="A265" s="493" t="s">
        <v>334</v>
      </c>
      <c r="B265" s="494"/>
      <c r="C265" s="494"/>
      <c r="D265" s="494"/>
      <c r="E265" s="494"/>
      <c r="F265" s="494"/>
      <c r="G265" s="494"/>
      <c r="H265" s="494"/>
      <c r="I265" s="494"/>
    </row>
    <row r="266" spans="1:9" s="285" customFormat="1" x14ac:dyDescent="0.2">
      <c r="A266" s="6">
        <v>4</v>
      </c>
      <c r="B266" s="249"/>
      <c r="C266" s="11"/>
      <c r="D266" s="7" t="s">
        <v>21</v>
      </c>
      <c r="E266" s="414">
        <f>SUM(E267,E270)</f>
        <v>1494832.48</v>
      </c>
      <c r="F266" s="414">
        <f>SUM(F267,F270)</f>
        <v>1631789.74</v>
      </c>
      <c r="G266" s="414">
        <f>SUM(G267,G270)</f>
        <v>1560778.27</v>
      </c>
      <c r="H266" s="240">
        <f>SUM(G266/E266*100)</f>
        <v>104.41158396558254</v>
      </c>
      <c r="I266" s="240">
        <f t="shared" ref="I266:I316" si="104">SUM(G266/F266*100)</f>
        <v>95.6482463236961</v>
      </c>
    </row>
    <row r="267" spans="1:9" s="292" customFormat="1" x14ac:dyDescent="0.2">
      <c r="A267" s="242"/>
      <c r="B267" s="237" t="s">
        <v>49</v>
      </c>
      <c r="C267" s="242"/>
      <c r="D267" s="9" t="s">
        <v>280</v>
      </c>
      <c r="E267" s="425">
        <f t="shared" ref="E267:G268" si="105">SUM(E268)</f>
        <v>1596.76</v>
      </c>
      <c r="F267" s="425">
        <f t="shared" si="105"/>
        <v>29700</v>
      </c>
      <c r="G267" s="425">
        <f t="shared" si="105"/>
        <v>18328.349999999999</v>
      </c>
      <c r="H267" s="251">
        <v>0</v>
      </c>
      <c r="I267" s="251">
        <f t="shared" si="104"/>
        <v>61.711616161616156</v>
      </c>
    </row>
    <row r="268" spans="1:9" s="297" customFormat="1" x14ac:dyDescent="0.2">
      <c r="A268" s="253"/>
      <c r="B268" s="238" t="s">
        <v>330</v>
      </c>
      <c r="C268" s="241"/>
      <c r="D268" s="241" t="s">
        <v>112</v>
      </c>
      <c r="E268" s="414">
        <f t="shared" si="105"/>
        <v>1596.76</v>
      </c>
      <c r="F268" s="414">
        <f t="shared" si="105"/>
        <v>29700</v>
      </c>
      <c r="G268" s="414">
        <f t="shared" si="105"/>
        <v>18328.349999999999</v>
      </c>
      <c r="H268" s="283"/>
      <c r="I268" s="283"/>
    </row>
    <row r="269" spans="1:9" s="298" customFormat="1" x14ac:dyDescent="0.2">
      <c r="A269" s="244"/>
      <c r="B269" s="239" t="s">
        <v>331</v>
      </c>
      <c r="C269" s="243"/>
      <c r="D269" s="243" t="s">
        <v>281</v>
      </c>
      <c r="E269" s="415">
        <f>SUM(E293)</f>
        <v>1596.76</v>
      </c>
      <c r="F269" s="415">
        <f>SUM(F293)</f>
        <v>29700</v>
      </c>
      <c r="G269" s="415">
        <f>SUM(G293)</f>
        <v>18328.349999999999</v>
      </c>
      <c r="H269" s="282"/>
      <c r="I269" s="282"/>
    </row>
    <row r="270" spans="1:9" s="292" customFormat="1" x14ac:dyDescent="0.2">
      <c r="A270" s="242"/>
      <c r="B270" s="237">
        <v>42</v>
      </c>
      <c r="C270" s="242"/>
      <c r="D270" s="9" t="s">
        <v>18</v>
      </c>
      <c r="E270" s="425">
        <f>SUM(E271,E277)</f>
        <v>1493235.72</v>
      </c>
      <c r="F270" s="425">
        <f t="shared" ref="F270:G270" si="106">SUM(F271,F277)</f>
        <v>1602089.74</v>
      </c>
      <c r="G270" s="425">
        <f t="shared" si="106"/>
        <v>1542449.92</v>
      </c>
      <c r="H270" s="251">
        <f>SUM(G270/E270*100)</f>
        <v>103.29580918409853</v>
      </c>
      <c r="I270" s="251">
        <f t="shared" ref="I270" si="107">SUM(G270/F270*100)</f>
        <v>96.277373326165858</v>
      </c>
    </row>
    <row r="271" spans="1:9" s="297" customFormat="1" x14ac:dyDescent="0.2">
      <c r="A271" s="253"/>
      <c r="B271" s="238">
        <v>422</v>
      </c>
      <c r="C271" s="241"/>
      <c r="D271" s="241" t="s">
        <v>114</v>
      </c>
      <c r="E271" s="414">
        <f>SUM(E272:E276)</f>
        <v>213854.97</v>
      </c>
      <c r="F271" s="414">
        <f t="shared" ref="F271:G271" si="108">SUM(F272:F276)</f>
        <v>299512.74</v>
      </c>
      <c r="G271" s="414">
        <f t="shared" si="108"/>
        <v>239949.91999999998</v>
      </c>
      <c r="H271" s="283"/>
      <c r="I271" s="283"/>
    </row>
    <row r="272" spans="1:9" s="298" customFormat="1" x14ac:dyDescent="0.2">
      <c r="A272" s="244"/>
      <c r="B272" s="239" t="s">
        <v>227</v>
      </c>
      <c r="C272" s="243"/>
      <c r="D272" s="243" t="s">
        <v>228</v>
      </c>
      <c r="E272" s="415">
        <f>SUM(E296,E312,E282)</f>
        <v>3805.63</v>
      </c>
      <c r="F272" s="415">
        <f>SUM(F296,F312,F282)</f>
        <v>29012.739999999998</v>
      </c>
      <c r="G272" s="415">
        <f>SUM(G296,G312,G282)</f>
        <v>24013.559999999998</v>
      </c>
      <c r="H272" s="282"/>
      <c r="I272" s="282"/>
    </row>
    <row r="273" spans="1:9" s="298" customFormat="1" x14ac:dyDescent="0.2">
      <c r="A273" s="244"/>
      <c r="B273" s="239" t="s">
        <v>225</v>
      </c>
      <c r="C273" s="243"/>
      <c r="D273" s="243" t="s">
        <v>226</v>
      </c>
      <c r="E273" s="415">
        <f>SUM(E297,E313)</f>
        <v>2165.75</v>
      </c>
      <c r="F273" s="415">
        <f>SUM(F297,F313)</f>
        <v>25000</v>
      </c>
      <c r="G273" s="415">
        <f>SUM(G297,G313)</f>
        <v>12305</v>
      </c>
      <c r="H273" s="282"/>
      <c r="I273" s="282"/>
    </row>
    <row r="274" spans="1:9" s="298" customFormat="1" x14ac:dyDescent="0.2">
      <c r="A274" s="244"/>
      <c r="B274" s="239" t="s">
        <v>329</v>
      </c>
      <c r="C274" s="243"/>
      <c r="D274" s="243" t="s">
        <v>282</v>
      </c>
      <c r="E274" s="415">
        <f t="shared" ref="E274" si="109">SUM(E298)</f>
        <v>389.4</v>
      </c>
      <c r="F274" s="415">
        <f t="shared" ref="F274" si="110">SUM(F298)</f>
        <v>0</v>
      </c>
      <c r="G274" s="415">
        <f t="shared" ref="G274" si="111">SUM(G298)</f>
        <v>0</v>
      </c>
      <c r="H274" s="282"/>
      <c r="I274" s="282"/>
    </row>
    <row r="275" spans="1:9" s="298" customFormat="1" x14ac:dyDescent="0.2">
      <c r="A275" s="244"/>
      <c r="B275" s="239" t="s">
        <v>328</v>
      </c>
      <c r="C275" s="243"/>
      <c r="D275" s="243" t="s">
        <v>272</v>
      </c>
      <c r="E275" s="415">
        <f>SUM(E283,E299,E287,E314,E306)</f>
        <v>207494.19</v>
      </c>
      <c r="F275" s="415">
        <f>SUM(F283,F299,F287,F314,F306)</f>
        <v>210500</v>
      </c>
      <c r="G275" s="415">
        <f>SUM(G283,G299,G287,G314,G306)</f>
        <v>201784.33</v>
      </c>
      <c r="H275" s="282"/>
      <c r="I275" s="282"/>
    </row>
    <row r="276" spans="1:9" s="298" customFormat="1" x14ac:dyDescent="0.2">
      <c r="A276" s="244"/>
      <c r="B276" s="239" t="s">
        <v>372</v>
      </c>
      <c r="C276" s="243"/>
      <c r="D276" s="243" t="s">
        <v>367</v>
      </c>
      <c r="E276" s="415">
        <f>SUM(E300)</f>
        <v>0</v>
      </c>
      <c r="F276" s="415">
        <f t="shared" ref="F276:G276" si="112">SUM(F300)</f>
        <v>35000</v>
      </c>
      <c r="G276" s="415">
        <f t="shared" si="112"/>
        <v>1847.03</v>
      </c>
      <c r="H276" s="282"/>
      <c r="I276" s="282"/>
    </row>
    <row r="277" spans="1:9" s="297" customFormat="1" x14ac:dyDescent="0.2">
      <c r="A277" s="243"/>
      <c r="B277" s="238" t="s">
        <v>355</v>
      </c>
      <c r="C277" s="243"/>
      <c r="D277" s="241" t="s">
        <v>352</v>
      </c>
      <c r="E277" s="418">
        <f>SUM(E278:E278)</f>
        <v>1279380.75</v>
      </c>
      <c r="F277" s="418">
        <f t="shared" ref="F277" si="113">SUM(F278:F278)</f>
        <v>1302577</v>
      </c>
      <c r="G277" s="418">
        <f t="shared" ref="G277" si="114">SUM(G278:G278)</f>
        <v>1302500</v>
      </c>
      <c r="H277" s="240"/>
      <c r="I277" s="240"/>
    </row>
    <row r="278" spans="1:9" s="298" customFormat="1" x14ac:dyDescent="0.2">
      <c r="A278" s="244"/>
      <c r="B278" s="239" t="s">
        <v>227</v>
      </c>
      <c r="C278" s="243"/>
      <c r="D278" s="243" t="s">
        <v>325</v>
      </c>
      <c r="E278" s="415">
        <f>SUM('RAČUN PRIHODA I RASHODA'!E289,E308,E302)</f>
        <v>1279380.75</v>
      </c>
      <c r="F278" s="415">
        <f>SUM('RAČUN PRIHODA I RASHODA'!F289,F308,F302)</f>
        <v>1302577</v>
      </c>
      <c r="G278" s="415">
        <f>SUM('RAČUN PRIHODA I RASHODA'!G289,G308,G302)</f>
        <v>1302500</v>
      </c>
      <c r="H278" s="282"/>
      <c r="I278" s="282"/>
    </row>
    <row r="279" spans="1:9" x14ac:dyDescent="0.2">
      <c r="D279" s="389" t="s">
        <v>335</v>
      </c>
      <c r="E279" s="446"/>
      <c r="F279" s="420"/>
      <c r="G279" s="420"/>
      <c r="I279" s="390"/>
    </row>
    <row r="280" spans="1:9" s="285" customFormat="1" x14ac:dyDescent="0.2">
      <c r="A280" s="242"/>
      <c r="B280" s="237">
        <v>42</v>
      </c>
      <c r="C280" s="242"/>
      <c r="D280" s="9" t="s">
        <v>18</v>
      </c>
      <c r="E280" s="425">
        <f>SUM(E281,)</f>
        <v>162000</v>
      </c>
      <c r="F280" s="425">
        <f t="shared" ref="F280:G280" si="115">SUM(F281,)</f>
        <v>0</v>
      </c>
      <c r="G280" s="425">
        <f t="shared" si="115"/>
        <v>0</v>
      </c>
      <c r="H280" s="251">
        <f>SUM(G280/E280*100)</f>
        <v>0</v>
      </c>
      <c r="I280" s="251">
        <v>0</v>
      </c>
    </row>
    <row r="281" spans="1:9" s="297" customFormat="1" x14ac:dyDescent="0.2">
      <c r="A281" s="243"/>
      <c r="B281" s="238">
        <v>422</v>
      </c>
      <c r="C281" s="243"/>
      <c r="D281" s="241" t="s">
        <v>114</v>
      </c>
      <c r="E281" s="418">
        <f>SUM(E282:E283)</f>
        <v>162000</v>
      </c>
      <c r="F281" s="418">
        <f>SUM(F282:F283)</f>
        <v>0</v>
      </c>
      <c r="G281" s="418">
        <f>SUM(G282:G283)</f>
        <v>0</v>
      </c>
      <c r="H281" s="240"/>
      <c r="I281" s="240"/>
    </row>
    <row r="282" spans="1:9" s="298" customFormat="1" x14ac:dyDescent="0.2">
      <c r="A282" s="244"/>
      <c r="B282" s="239" t="s">
        <v>227</v>
      </c>
      <c r="C282" s="243"/>
      <c r="D282" s="243" t="s">
        <v>228</v>
      </c>
      <c r="E282" s="415">
        <f>SUM(POSEBNI_DIO_!D63)</f>
        <v>0</v>
      </c>
      <c r="F282" s="415">
        <f>SUM(POSEBNI_DIO_!E63)</f>
        <v>0</v>
      </c>
      <c r="G282" s="415">
        <f>SUM(POSEBNI_DIO_!F63)</f>
        <v>0</v>
      </c>
      <c r="H282" s="282"/>
      <c r="I282" s="282"/>
    </row>
    <row r="283" spans="1:9" s="298" customFormat="1" x14ac:dyDescent="0.2">
      <c r="A283" s="243"/>
      <c r="B283" s="239" t="s">
        <v>328</v>
      </c>
      <c r="C283" s="243"/>
      <c r="D283" s="243" t="s">
        <v>272</v>
      </c>
      <c r="E283" s="415">
        <f>SUM(POSEBNI_DIO_!D64)</f>
        <v>162000</v>
      </c>
      <c r="F283" s="415">
        <f>SUM(POSEBNI_DIO_!E64)</f>
        <v>0</v>
      </c>
      <c r="G283" s="415">
        <f>SUM(POSEBNI_DIO_!F64)</f>
        <v>0</v>
      </c>
      <c r="H283" s="282"/>
      <c r="I283" s="282"/>
    </row>
    <row r="284" spans="1:9" s="298" customFormat="1" x14ac:dyDescent="0.2">
      <c r="A284" s="262"/>
      <c r="B284" s="263"/>
      <c r="C284" s="255" t="s">
        <v>44</v>
      </c>
      <c r="D284" s="256" t="s">
        <v>302</v>
      </c>
      <c r="E284" s="432">
        <f>SUM(E280)</f>
        <v>162000</v>
      </c>
      <c r="F284" s="432">
        <f>SUM(F280)</f>
        <v>0</v>
      </c>
      <c r="G284" s="432">
        <f>SUM(G280)</f>
        <v>0</v>
      </c>
      <c r="H284" s="282">
        <f>SUM(G284/E284*100)</f>
        <v>0</v>
      </c>
      <c r="I284" s="282">
        <v>0</v>
      </c>
    </row>
    <row r="285" spans="1:9" s="285" customFormat="1" x14ac:dyDescent="0.2">
      <c r="A285" s="242"/>
      <c r="B285" s="237">
        <v>42</v>
      </c>
      <c r="C285" s="242"/>
      <c r="D285" s="9" t="s">
        <v>18</v>
      </c>
      <c r="E285" s="425">
        <f>SUM(E286,E288)</f>
        <v>981039</v>
      </c>
      <c r="F285" s="425">
        <f>SUM(F286,F288)</f>
        <v>1202577</v>
      </c>
      <c r="G285" s="425">
        <f>SUM(G286,G288)</f>
        <v>1202500</v>
      </c>
      <c r="H285" s="251">
        <f>SUM(G285/E285*100)</f>
        <v>122.57412804180059</v>
      </c>
      <c r="I285" s="251">
        <f t="shared" si="104"/>
        <v>99.993597083596313</v>
      </c>
    </row>
    <row r="286" spans="1:9" s="297" customFormat="1" x14ac:dyDescent="0.2">
      <c r="A286" s="243"/>
      <c r="B286" s="238">
        <v>422</v>
      </c>
      <c r="C286" s="243"/>
      <c r="D286" s="241" t="s">
        <v>114</v>
      </c>
      <c r="E286" s="418">
        <f>SUM(E287:E287)</f>
        <v>383.25</v>
      </c>
      <c r="F286" s="418">
        <f>SUM(F287:F287)</f>
        <v>0</v>
      </c>
      <c r="G286" s="418">
        <f>SUM(G287:G287)</f>
        <v>0</v>
      </c>
      <c r="H286" s="240"/>
      <c r="I286" s="240"/>
    </row>
    <row r="287" spans="1:9" s="298" customFormat="1" x14ac:dyDescent="0.2">
      <c r="A287" s="243"/>
      <c r="B287" s="239" t="s">
        <v>328</v>
      </c>
      <c r="C287" s="243"/>
      <c r="D287" s="243" t="s">
        <v>272</v>
      </c>
      <c r="E287" s="426">
        <f>SUM(POSEBNI_DIO_!D55)</f>
        <v>383.25</v>
      </c>
      <c r="F287" s="426">
        <f>SUM(POSEBNI_DIO_!E55)</f>
        <v>0</v>
      </c>
      <c r="G287" s="426">
        <f>SUM(POSEBNI_DIO_!F55)</f>
        <v>0</v>
      </c>
      <c r="H287" s="282"/>
      <c r="I287" s="282"/>
    </row>
    <row r="288" spans="1:9" s="297" customFormat="1" x14ac:dyDescent="0.2">
      <c r="A288" s="243"/>
      <c r="B288" s="238" t="s">
        <v>355</v>
      </c>
      <c r="C288" s="243"/>
      <c r="D288" s="241" t="s">
        <v>352</v>
      </c>
      <c r="E288" s="418">
        <f>SUM(E289:E289)</f>
        <v>980655.75</v>
      </c>
      <c r="F288" s="418">
        <f t="shared" ref="F288:G288" si="116">SUM(F289:F289)</f>
        <v>1202577</v>
      </c>
      <c r="G288" s="418">
        <f t="shared" si="116"/>
        <v>1202500</v>
      </c>
      <c r="H288" s="240"/>
      <c r="I288" s="240"/>
    </row>
    <row r="289" spans="1:9" s="298" customFormat="1" x14ac:dyDescent="0.2">
      <c r="A289" s="244"/>
      <c r="B289" s="239" t="s">
        <v>356</v>
      </c>
      <c r="C289" s="243"/>
      <c r="D289" s="243" t="s">
        <v>325</v>
      </c>
      <c r="E289" s="415">
        <f>SUM(POSEBNI_DIO_!D49,POSEBNI_DIO_!D57)</f>
        <v>980655.75</v>
      </c>
      <c r="F289" s="415">
        <f>SUM(POSEBNI_DIO_!E49,POSEBNI_DIO_!E57)</f>
        <v>1202577</v>
      </c>
      <c r="G289" s="415">
        <f>SUM(POSEBNI_DIO_!F49,POSEBNI_DIO_!F57)</f>
        <v>1202500</v>
      </c>
      <c r="H289" s="282"/>
      <c r="I289" s="282"/>
    </row>
    <row r="290" spans="1:9" s="298" customFormat="1" x14ac:dyDescent="0.2">
      <c r="A290" s="262"/>
      <c r="B290" s="263"/>
      <c r="C290" s="255" t="s">
        <v>301</v>
      </c>
      <c r="D290" s="256" t="s">
        <v>302</v>
      </c>
      <c r="E290" s="432">
        <f>SUM(E285)</f>
        <v>981039</v>
      </c>
      <c r="F290" s="432">
        <f>SUM(F285)</f>
        <v>1202577</v>
      </c>
      <c r="G290" s="432">
        <f>SUM(G285)</f>
        <v>1202500</v>
      </c>
      <c r="H290" s="282">
        <f>SUM(G290/E290*100)</f>
        <v>122.57412804180059</v>
      </c>
      <c r="I290" s="282">
        <f t="shared" si="104"/>
        <v>99.993597083596313</v>
      </c>
    </row>
    <row r="291" spans="1:9" s="292" customFormat="1" x14ac:dyDescent="0.2">
      <c r="A291" s="242"/>
      <c r="B291" s="237" t="s">
        <v>49</v>
      </c>
      <c r="C291" s="242"/>
      <c r="D291" s="9" t="s">
        <v>280</v>
      </c>
      <c r="E291" s="425">
        <f t="shared" ref="E291:G292" si="117">SUM(E292)</f>
        <v>1596.76</v>
      </c>
      <c r="F291" s="425">
        <f t="shared" si="117"/>
        <v>29700</v>
      </c>
      <c r="G291" s="425">
        <f t="shared" si="117"/>
        <v>18328.349999999999</v>
      </c>
      <c r="H291" s="251">
        <v>0</v>
      </c>
      <c r="I291" s="251">
        <f t="shared" ref="I291" si="118">SUM(G291/F291*100)</f>
        <v>61.711616161616156</v>
      </c>
    </row>
    <row r="292" spans="1:9" s="297" customFormat="1" x14ac:dyDescent="0.2">
      <c r="A292" s="253"/>
      <c r="B292" s="238" t="s">
        <v>330</v>
      </c>
      <c r="C292" s="241"/>
      <c r="D292" s="241" t="s">
        <v>112</v>
      </c>
      <c r="E292" s="414">
        <f t="shared" si="117"/>
        <v>1596.76</v>
      </c>
      <c r="F292" s="414">
        <f t="shared" si="117"/>
        <v>29700</v>
      </c>
      <c r="G292" s="414">
        <f t="shared" si="117"/>
        <v>18328.349999999999</v>
      </c>
      <c r="H292" s="283"/>
      <c r="I292" s="283"/>
    </row>
    <row r="293" spans="1:9" s="298" customFormat="1" x14ac:dyDescent="0.2">
      <c r="A293" s="244"/>
      <c r="B293" s="239" t="s">
        <v>331</v>
      </c>
      <c r="C293" s="243"/>
      <c r="D293" s="243" t="s">
        <v>281</v>
      </c>
      <c r="E293" s="415">
        <f>SUM(POSEBNI_DIO_!D94)</f>
        <v>1596.76</v>
      </c>
      <c r="F293" s="415">
        <f>SUM(POSEBNI_DIO_!E94)</f>
        <v>29700</v>
      </c>
      <c r="G293" s="415">
        <f>SUM(POSEBNI_DIO_!F94)</f>
        <v>18328.349999999999</v>
      </c>
      <c r="H293" s="282"/>
      <c r="I293" s="282"/>
    </row>
    <row r="294" spans="1:9" s="292" customFormat="1" x14ac:dyDescent="0.2">
      <c r="A294" s="242"/>
      <c r="B294" s="237">
        <v>42</v>
      </c>
      <c r="C294" s="242"/>
      <c r="D294" s="9" t="s">
        <v>18</v>
      </c>
      <c r="E294" s="425">
        <f>SUM(E295,E301)</f>
        <v>95196.72</v>
      </c>
      <c r="F294" s="425">
        <f t="shared" ref="F294" si="119">SUM(F295,F301)</f>
        <v>290500</v>
      </c>
      <c r="G294" s="425">
        <f>SUM(G295,G301)</f>
        <v>234837.12</v>
      </c>
      <c r="H294" s="251">
        <f>SUM(G294/E294*100)</f>
        <v>246.68614632941134</v>
      </c>
      <c r="I294" s="251">
        <f t="shared" si="104"/>
        <v>80.838939759036137</v>
      </c>
    </row>
    <row r="295" spans="1:9" s="297" customFormat="1" x14ac:dyDescent="0.2">
      <c r="A295" s="253"/>
      <c r="B295" s="238">
        <v>422</v>
      </c>
      <c r="C295" s="241"/>
      <c r="D295" s="241" t="s">
        <v>114</v>
      </c>
      <c r="E295" s="414">
        <f>SUM(E296:E300)</f>
        <v>26471.719999999998</v>
      </c>
      <c r="F295" s="414">
        <f t="shared" ref="F295:G295" si="120">SUM(F296:F300)</f>
        <v>290500</v>
      </c>
      <c r="G295" s="414">
        <f t="shared" si="120"/>
        <v>234837.12</v>
      </c>
      <c r="H295" s="283"/>
      <c r="I295" s="283"/>
    </row>
    <row r="296" spans="1:9" s="298" customFormat="1" x14ac:dyDescent="0.2">
      <c r="A296" s="244"/>
      <c r="B296" s="239" t="s">
        <v>227</v>
      </c>
      <c r="C296" s="243"/>
      <c r="D296" s="243" t="s">
        <v>228</v>
      </c>
      <c r="E296" s="415">
        <f>SUM(POSEBNI_DIO_!D97)</f>
        <v>3805.63</v>
      </c>
      <c r="F296" s="415">
        <f>SUM(POSEBNI_DIO_!E97)</f>
        <v>20000</v>
      </c>
      <c r="G296" s="415">
        <f>SUM(POSEBNI_DIO_!F97)</f>
        <v>18900.759999999998</v>
      </c>
      <c r="H296" s="282"/>
      <c r="I296" s="282"/>
    </row>
    <row r="297" spans="1:9" s="298" customFormat="1" x14ac:dyDescent="0.2">
      <c r="A297" s="244"/>
      <c r="B297" s="239" t="s">
        <v>225</v>
      </c>
      <c r="C297" s="243"/>
      <c r="D297" s="243" t="s">
        <v>226</v>
      </c>
      <c r="E297" s="415">
        <f>SUM(POSEBNI_DIO_!D98)</f>
        <v>2165.75</v>
      </c>
      <c r="F297" s="415">
        <f>SUM(POSEBNI_DIO_!E98)</f>
        <v>25000</v>
      </c>
      <c r="G297" s="415">
        <f>SUM(POSEBNI_DIO_!F98)</f>
        <v>12305</v>
      </c>
      <c r="H297" s="282"/>
      <c r="I297" s="282"/>
    </row>
    <row r="298" spans="1:9" s="298" customFormat="1" x14ac:dyDescent="0.2">
      <c r="A298" s="244"/>
      <c r="B298" s="239" t="s">
        <v>329</v>
      </c>
      <c r="C298" s="243"/>
      <c r="D298" s="243" t="s">
        <v>282</v>
      </c>
      <c r="E298" s="415">
        <f>SUM(POSEBNI_DIO_!D99)</f>
        <v>389.4</v>
      </c>
      <c r="F298" s="415">
        <f>SUM(POSEBNI_DIO_!E99)</f>
        <v>0</v>
      </c>
      <c r="G298" s="415">
        <f>SUM(POSEBNI_DIO_!F99)</f>
        <v>0</v>
      </c>
      <c r="H298" s="282"/>
      <c r="I298" s="282"/>
    </row>
    <row r="299" spans="1:9" s="298" customFormat="1" x14ac:dyDescent="0.2">
      <c r="A299" s="244"/>
      <c r="B299" s="239" t="s">
        <v>328</v>
      </c>
      <c r="C299" s="243"/>
      <c r="D299" s="243" t="s">
        <v>272</v>
      </c>
      <c r="E299" s="415">
        <f>SUM(POSEBNI_DIO_!D100)</f>
        <v>20110.939999999999</v>
      </c>
      <c r="F299" s="415">
        <f>SUM(POSEBNI_DIO_!E100)</f>
        <v>210500</v>
      </c>
      <c r="G299" s="415">
        <f>SUM(POSEBNI_DIO_!F100)</f>
        <v>201784.33</v>
      </c>
      <c r="H299" s="282"/>
      <c r="I299" s="282"/>
    </row>
    <row r="300" spans="1:9" s="298" customFormat="1" x14ac:dyDescent="0.2">
      <c r="A300" s="244"/>
      <c r="B300" s="239" t="s">
        <v>372</v>
      </c>
      <c r="C300" s="243"/>
      <c r="D300" s="243" t="s">
        <v>367</v>
      </c>
      <c r="E300" s="415">
        <f>SUM(POSEBNI_DIO_!D101)</f>
        <v>0</v>
      </c>
      <c r="F300" s="415">
        <f>SUM(POSEBNI_DIO_!E101)</f>
        <v>35000</v>
      </c>
      <c r="G300" s="415">
        <f>SUM(POSEBNI_DIO_!F101)</f>
        <v>1847.03</v>
      </c>
      <c r="H300" s="282"/>
      <c r="I300" s="282"/>
    </row>
    <row r="301" spans="1:9" s="297" customFormat="1" x14ac:dyDescent="0.2">
      <c r="A301" s="243"/>
      <c r="B301" s="238" t="s">
        <v>355</v>
      </c>
      <c r="C301" s="243"/>
      <c r="D301" s="241" t="s">
        <v>352</v>
      </c>
      <c r="E301" s="418">
        <f>SUM(E302:E302)</f>
        <v>68725</v>
      </c>
      <c r="F301" s="418">
        <f t="shared" ref="F301" si="121">SUM(F302:F302)</f>
        <v>0</v>
      </c>
      <c r="G301" s="418">
        <f t="shared" ref="G301" si="122">SUM(G302:G302)</f>
        <v>0</v>
      </c>
      <c r="H301" s="240"/>
      <c r="I301" s="240"/>
    </row>
    <row r="302" spans="1:9" s="298" customFormat="1" x14ac:dyDescent="0.2">
      <c r="A302" s="244"/>
      <c r="B302" s="239" t="s">
        <v>356</v>
      </c>
      <c r="C302" s="243"/>
      <c r="D302" s="243" t="s">
        <v>325</v>
      </c>
      <c r="E302" s="415">
        <f>SUM(POSEBNI_DIO_!D103)</f>
        <v>68725</v>
      </c>
      <c r="F302" s="415">
        <f>SUM(POSEBNI_DIO_!E103)</f>
        <v>0</v>
      </c>
      <c r="G302" s="415">
        <f>SUM(POSEBNI_DIO_!F103)</f>
        <v>0</v>
      </c>
      <c r="H302" s="282"/>
      <c r="I302" s="282"/>
    </row>
    <row r="303" spans="1:9" s="298" customFormat="1" x14ac:dyDescent="0.2">
      <c r="A303" s="262"/>
      <c r="B303" s="263"/>
      <c r="C303" s="255" t="s">
        <v>41</v>
      </c>
      <c r="D303" s="256" t="s">
        <v>59</v>
      </c>
      <c r="E303" s="432">
        <f>SUM(E291,E294)</f>
        <v>96793.48</v>
      </c>
      <c r="F303" s="432">
        <f t="shared" ref="F303:G303" si="123">SUM(F291,F294)</f>
        <v>320200</v>
      </c>
      <c r="G303" s="432">
        <f t="shared" si="123"/>
        <v>253165.47</v>
      </c>
      <c r="H303" s="282">
        <f>SUM(G303/E303*100)</f>
        <v>261.55219339153837</v>
      </c>
      <c r="I303" s="282">
        <f t="shared" si="104"/>
        <v>79.064793878825739</v>
      </c>
    </row>
    <row r="304" spans="1:9" s="292" customFormat="1" x14ac:dyDescent="0.2">
      <c r="A304" s="242"/>
      <c r="B304" s="237">
        <v>42</v>
      </c>
      <c r="C304" s="242"/>
      <c r="D304" s="9" t="s">
        <v>18</v>
      </c>
      <c r="E304" s="425">
        <f>SUM(E305,E307)</f>
        <v>255000</v>
      </c>
      <c r="F304" s="425">
        <f>SUM(F305,F307)</f>
        <v>100000</v>
      </c>
      <c r="G304" s="425">
        <f>SUM(G305,G307)</f>
        <v>100000</v>
      </c>
      <c r="H304" s="251">
        <v>0</v>
      </c>
      <c r="I304" s="251">
        <f t="shared" si="104"/>
        <v>100</v>
      </c>
    </row>
    <row r="305" spans="1:9" s="297" customFormat="1" x14ac:dyDescent="0.2">
      <c r="A305" s="253"/>
      <c r="B305" s="238">
        <v>422</v>
      </c>
      <c r="C305" s="241"/>
      <c r="D305" s="241" t="s">
        <v>114</v>
      </c>
      <c r="E305" s="414">
        <f>SUM(E306:E306)</f>
        <v>25000</v>
      </c>
      <c r="F305" s="414">
        <f>SUM(F306:F306)</f>
        <v>0</v>
      </c>
      <c r="G305" s="414">
        <f>SUM(G306:G306)</f>
        <v>0</v>
      </c>
      <c r="H305" s="283"/>
      <c r="I305" s="283"/>
    </row>
    <row r="306" spans="1:9" s="298" customFormat="1" x14ac:dyDescent="0.2">
      <c r="A306" s="244"/>
      <c r="B306" s="239" t="s">
        <v>328</v>
      </c>
      <c r="C306" s="243"/>
      <c r="D306" s="243" t="s">
        <v>272</v>
      </c>
      <c r="E306" s="415">
        <f>SUM(POSEBNI_DIO_!D32)</f>
        <v>25000</v>
      </c>
      <c r="F306" s="415">
        <f>SUM(POSEBNI_DIO_!E32)</f>
        <v>0</v>
      </c>
      <c r="G306" s="415">
        <f>SUM(POSEBNI_DIO_!F32)</f>
        <v>0</v>
      </c>
      <c r="H306" s="282"/>
      <c r="I306" s="282"/>
    </row>
    <row r="307" spans="1:9" s="297" customFormat="1" x14ac:dyDescent="0.2">
      <c r="A307" s="243"/>
      <c r="B307" s="238" t="s">
        <v>355</v>
      </c>
      <c r="C307" s="243"/>
      <c r="D307" s="241" t="s">
        <v>352</v>
      </c>
      <c r="E307" s="418">
        <f>SUM(E308:E308)</f>
        <v>230000</v>
      </c>
      <c r="F307" s="418">
        <f t="shared" ref="F307" si="124">SUM(F308:F308)</f>
        <v>100000</v>
      </c>
      <c r="G307" s="418">
        <f t="shared" ref="G307" si="125">SUM(G308:G308)</f>
        <v>100000</v>
      </c>
      <c r="H307" s="240"/>
      <c r="I307" s="240"/>
    </row>
    <row r="308" spans="1:9" s="298" customFormat="1" x14ac:dyDescent="0.2">
      <c r="A308" s="244"/>
      <c r="B308" s="239" t="s">
        <v>227</v>
      </c>
      <c r="C308" s="243"/>
      <c r="D308" s="243" t="s">
        <v>325</v>
      </c>
      <c r="E308" s="415">
        <f>SUM(POSEBNI_DIO_!D34)</f>
        <v>230000</v>
      </c>
      <c r="F308" s="415">
        <f>SUM(POSEBNI_DIO_!E34)</f>
        <v>100000</v>
      </c>
      <c r="G308" s="415">
        <f>SUM(POSEBNI_DIO_!F34)</f>
        <v>100000</v>
      </c>
      <c r="H308" s="282"/>
      <c r="I308" s="282"/>
    </row>
    <row r="309" spans="1:9" s="298" customFormat="1" x14ac:dyDescent="0.2">
      <c r="A309" s="262"/>
      <c r="B309" s="263"/>
      <c r="C309" s="255" t="s">
        <v>327</v>
      </c>
      <c r="D309" s="256" t="s">
        <v>263</v>
      </c>
      <c r="E309" s="432">
        <f>SUM(E304)</f>
        <v>255000</v>
      </c>
      <c r="F309" s="432">
        <f>SUM(F304)</f>
        <v>100000</v>
      </c>
      <c r="G309" s="432">
        <f>SUM(G304)</f>
        <v>100000</v>
      </c>
      <c r="H309" s="282">
        <v>0</v>
      </c>
      <c r="I309" s="282">
        <f t="shared" ref="I309" si="126">SUM(G309/F309*100)</f>
        <v>100</v>
      </c>
    </row>
    <row r="310" spans="1:9" s="292" customFormat="1" x14ac:dyDescent="0.2">
      <c r="A310" s="242"/>
      <c r="B310" s="237">
        <v>42</v>
      </c>
      <c r="C310" s="242"/>
      <c r="D310" s="9" t="s">
        <v>18</v>
      </c>
      <c r="E310" s="425">
        <f t="shared" ref="E310:G310" si="127">SUM(E311)</f>
        <v>0</v>
      </c>
      <c r="F310" s="425">
        <f t="shared" si="127"/>
        <v>9012.74</v>
      </c>
      <c r="G310" s="425">
        <f t="shared" si="127"/>
        <v>5112.8</v>
      </c>
      <c r="H310" s="251">
        <v>0</v>
      </c>
      <c r="I310" s="251">
        <f t="shared" si="104"/>
        <v>56.728586423218694</v>
      </c>
    </row>
    <row r="311" spans="1:9" s="297" customFormat="1" x14ac:dyDescent="0.2">
      <c r="A311" s="253"/>
      <c r="B311" s="238">
        <v>422</v>
      </c>
      <c r="C311" s="241"/>
      <c r="D311" s="241" t="s">
        <v>114</v>
      </c>
      <c r="E311" s="414">
        <f>SUM(E312:E314)</f>
        <v>0</v>
      </c>
      <c r="F311" s="414">
        <f>SUM(F312:F314)</f>
        <v>9012.74</v>
      </c>
      <c r="G311" s="414">
        <f>SUM(G312:G314)</f>
        <v>5112.8</v>
      </c>
      <c r="H311" s="283"/>
      <c r="I311" s="283"/>
    </row>
    <row r="312" spans="1:9" s="298" customFormat="1" x14ac:dyDescent="0.2">
      <c r="A312" s="244"/>
      <c r="B312" s="239" t="s">
        <v>227</v>
      </c>
      <c r="C312" s="243"/>
      <c r="D312" s="243" t="s">
        <v>228</v>
      </c>
      <c r="E312" s="415">
        <f>SUM(POSEBNI_DIO_!D185)</f>
        <v>0</v>
      </c>
      <c r="F312" s="415">
        <f>SUM(POSEBNI_DIO_!E185)</f>
        <v>9012.74</v>
      </c>
      <c r="G312" s="415">
        <f>SUM(POSEBNI_DIO_!F185)</f>
        <v>5112.8</v>
      </c>
      <c r="H312" s="282"/>
      <c r="I312" s="282"/>
    </row>
    <row r="313" spans="1:9" s="298" customFormat="1" x14ac:dyDescent="0.2">
      <c r="A313" s="244"/>
      <c r="B313" s="239" t="s">
        <v>225</v>
      </c>
      <c r="C313" s="243"/>
      <c r="D313" s="243" t="s">
        <v>226</v>
      </c>
      <c r="E313" s="415">
        <f>SUM(POSEBNI_DIO_!D186)</f>
        <v>0</v>
      </c>
      <c r="F313" s="415">
        <f>SUM(POSEBNI_DIO_!E186)</f>
        <v>0</v>
      </c>
      <c r="G313" s="415">
        <f>SUM(POSEBNI_DIO_!F186)</f>
        <v>0</v>
      </c>
      <c r="H313" s="282"/>
      <c r="I313" s="282"/>
    </row>
    <row r="314" spans="1:9" s="298" customFormat="1" x14ac:dyDescent="0.2">
      <c r="A314" s="244"/>
      <c r="B314" s="239" t="s">
        <v>328</v>
      </c>
      <c r="C314" s="243"/>
      <c r="D314" s="243" t="s">
        <v>272</v>
      </c>
      <c r="E314" s="415">
        <f>SUM(POSEBNI_DIO_!D187)</f>
        <v>0</v>
      </c>
      <c r="F314" s="415">
        <f>SUM(POSEBNI_DIO_!E187)</f>
        <v>0</v>
      </c>
      <c r="G314" s="415">
        <f>SUM(POSEBNI_DIO_!F187)</f>
        <v>0</v>
      </c>
      <c r="H314" s="282"/>
      <c r="I314" s="282"/>
    </row>
    <row r="315" spans="1:9" s="298" customFormat="1" x14ac:dyDescent="0.2">
      <c r="A315" s="262"/>
      <c r="B315" s="263"/>
      <c r="C315" s="255" t="s">
        <v>332</v>
      </c>
      <c r="D315" s="256" t="s">
        <v>333</v>
      </c>
      <c r="E315" s="432">
        <f>SUM(E310)</f>
        <v>0</v>
      </c>
      <c r="F315" s="432">
        <f t="shared" ref="F315" si="128">SUM(F310)</f>
        <v>9012.74</v>
      </c>
      <c r="G315" s="432">
        <f>SUM(G310)</f>
        <v>5112.8</v>
      </c>
      <c r="H315" s="282">
        <v>0</v>
      </c>
      <c r="I315" s="282">
        <f t="shared" si="104"/>
        <v>56.728586423218694</v>
      </c>
    </row>
    <row r="316" spans="1:9" x14ac:dyDescent="0.2">
      <c r="A316" s="487" t="s">
        <v>28</v>
      </c>
      <c r="B316" s="487"/>
      <c r="C316" s="487"/>
      <c r="D316" s="487"/>
      <c r="E316" s="427">
        <f>SUM(E127,E263,E266)</f>
        <v>12914342.460000003</v>
      </c>
      <c r="F316" s="427">
        <f>SUM(F127,F263,F266)</f>
        <v>14768637.430000002</v>
      </c>
      <c r="G316" s="427">
        <f>SUM(G127,G263,G266)</f>
        <v>15160322.73</v>
      </c>
      <c r="H316" s="240">
        <f>SUM(G316/E316*100)</f>
        <v>117.39136372569136</v>
      </c>
      <c r="I316" s="240">
        <f t="shared" si="104"/>
        <v>102.65214243261438</v>
      </c>
    </row>
    <row r="318" spans="1:9" ht="15.75" x14ac:dyDescent="0.2">
      <c r="A318" s="481" t="s">
        <v>250</v>
      </c>
      <c r="B318" s="482"/>
      <c r="C318" s="482"/>
      <c r="D318" s="482"/>
      <c r="E318" s="482"/>
      <c r="F318" s="482"/>
      <c r="G318" s="482"/>
      <c r="H318" s="482"/>
      <c r="I318" s="483"/>
    </row>
    <row r="319" spans="1:9" ht="75.75" customHeight="1" x14ac:dyDescent="0.2">
      <c r="A319" s="339" t="s">
        <v>36</v>
      </c>
      <c r="B319" s="265" t="s">
        <v>326</v>
      </c>
      <c r="C319" s="339" t="s">
        <v>46</v>
      </c>
      <c r="D319" s="339" t="s">
        <v>14</v>
      </c>
      <c r="E319" s="340" t="s">
        <v>192</v>
      </c>
      <c r="F319" s="340" t="s">
        <v>193</v>
      </c>
      <c r="G319" s="340" t="s">
        <v>194</v>
      </c>
      <c r="H319" s="307" t="s">
        <v>206</v>
      </c>
      <c r="I319" s="307" t="s">
        <v>206</v>
      </c>
    </row>
    <row r="320" spans="1:9" ht="19.5" customHeight="1" x14ac:dyDescent="0.2">
      <c r="A320" s="484">
        <v>1</v>
      </c>
      <c r="B320" s="485"/>
      <c r="C320" s="485"/>
      <c r="D320" s="486"/>
      <c r="E320" s="341">
        <v>2</v>
      </c>
      <c r="F320" s="342">
        <v>3</v>
      </c>
      <c r="G320" s="342">
        <v>4</v>
      </c>
      <c r="H320" s="341" t="s">
        <v>230</v>
      </c>
      <c r="I320" s="322" t="s">
        <v>229</v>
      </c>
    </row>
    <row r="321" spans="1:9" x14ac:dyDescent="0.2">
      <c r="A321" s="346" t="s">
        <v>251</v>
      </c>
      <c r="B321" s="346"/>
      <c r="C321" s="346"/>
      <c r="D321" s="347" t="s">
        <v>252</v>
      </c>
      <c r="E321" s="348">
        <f>SUM(E322)</f>
        <v>0</v>
      </c>
      <c r="F321" s="433">
        <f t="shared" ref="F321:G323" si="129">SUM(F322)</f>
        <v>0</v>
      </c>
      <c r="G321" s="433">
        <f t="shared" si="129"/>
        <v>-674392.75000000093</v>
      </c>
      <c r="H321" s="349"/>
      <c r="I321" s="349"/>
    </row>
    <row r="322" spans="1:9" x14ac:dyDescent="0.2">
      <c r="A322" s="346"/>
      <c r="B322" s="346" t="s">
        <v>253</v>
      </c>
      <c r="C322" s="346"/>
      <c r="D322" s="350" t="s">
        <v>58</v>
      </c>
      <c r="E322" s="348">
        <f>SUM(E323)</f>
        <v>0</v>
      </c>
      <c r="F322" s="433">
        <f t="shared" si="129"/>
        <v>0</v>
      </c>
      <c r="G322" s="433">
        <f t="shared" si="129"/>
        <v>-674392.75000000093</v>
      </c>
      <c r="H322" s="349"/>
      <c r="I322" s="349"/>
    </row>
    <row r="323" spans="1:9" x14ac:dyDescent="0.2">
      <c r="A323" s="346"/>
      <c r="B323" s="346" t="s">
        <v>254</v>
      </c>
      <c r="C323" s="346"/>
      <c r="D323" s="350" t="s">
        <v>255</v>
      </c>
      <c r="E323" s="348">
        <f>SUM(E324)</f>
        <v>0</v>
      </c>
      <c r="F323" s="433">
        <f t="shared" si="129"/>
        <v>0</v>
      </c>
      <c r="G323" s="433">
        <f t="shared" si="129"/>
        <v>-674392.75000000093</v>
      </c>
      <c r="H323" s="349"/>
      <c r="I323" s="349"/>
    </row>
    <row r="324" spans="1:9" x14ac:dyDescent="0.2">
      <c r="A324" s="351"/>
      <c r="B324" s="351" t="s">
        <v>257</v>
      </c>
      <c r="C324" s="351"/>
      <c r="D324" s="352" t="s">
        <v>258</v>
      </c>
      <c r="E324" s="353">
        <f>SUM(E328)</f>
        <v>0</v>
      </c>
      <c r="F324" s="434">
        <f>SUM(F325:F329)</f>
        <v>0</v>
      </c>
      <c r="G324" s="434">
        <f>SUM(G325:G329)</f>
        <v>-674392.75000000093</v>
      </c>
      <c r="H324" s="354"/>
      <c r="I324" s="354"/>
    </row>
    <row r="325" spans="1:9" s="294" customFormat="1" x14ac:dyDescent="0.2">
      <c r="A325" s="355"/>
      <c r="B325" s="355"/>
      <c r="C325" s="180">
        <v>91</v>
      </c>
      <c r="D325" s="181" t="s">
        <v>341</v>
      </c>
      <c r="E325" s="356">
        <v>0</v>
      </c>
      <c r="F325" s="435">
        <v>0</v>
      </c>
      <c r="G325" s="435">
        <f>SUM('KONTROLNA TABLICA'!F247)</f>
        <v>-96414</v>
      </c>
      <c r="H325" s="357"/>
      <c r="I325" s="357"/>
    </row>
    <row r="326" spans="1:9" s="285" customFormat="1" x14ac:dyDescent="0.2">
      <c r="A326" s="180"/>
      <c r="B326" s="337"/>
      <c r="C326" s="180" t="s">
        <v>66</v>
      </c>
      <c r="D326" s="181" t="s">
        <v>376</v>
      </c>
      <c r="E326" s="356">
        <v>0</v>
      </c>
      <c r="F326" s="435">
        <v>0</v>
      </c>
      <c r="G326" s="423">
        <f>SUM('KONTROLNA TABLICA'!F251)</f>
        <v>-103892.04000000001</v>
      </c>
      <c r="H326" s="273"/>
      <c r="I326" s="273"/>
    </row>
    <row r="327" spans="1:9" s="294" customFormat="1" x14ac:dyDescent="0.2">
      <c r="A327" s="355"/>
      <c r="B327" s="355"/>
      <c r="C327" s="180" t="s">
        <v>67</v>
      </c>
      <c r="D327" s="181" t="s">
        <v>338</v>
      </c>
      <c r="E327" s="356">
        <v>0</v>
      </c>
      <c r="F327" s="435">
        <f>SUM(POSEBNI_DIO_!E203)</f>
        <v>0</v>
      </c>
      <c r="G327" s="435">
        <f>SUM('KONTROLNA TABLICA'!F255)</f>
        <v>-474086.71000000089</v>
      </c>
      <c r="H327" s="357"/>
      <c r="I327" s="357"/>
    </row>
    <row r="328" spans="1:9" s="294" customFormat="1" x14ac:dyDescent="0.2">
      <c r="A328" s="355"/>
      <c r="B328" s="355"/>
      <c r="C328" s="180" t="s">
        <v>67</v>
      </c>
      <c r="D328" s="181" t="s">
        <v>343</v>
      </c>
      <c r="E328" s="356">
        <v>0</v>
      </c>
      <c r="F328" s="435">
        <v>0</v>
      </c>
      <c r="G328" s="435">
        <v>0</v>
      </c>
      <c r="H328" s="357"/>
      <c r="I328" s="357"/>
    </row>
    <row r="329" spans="1:9" s="285" customFormat="1" x14ac:dyDescent="0.2">
      <c r="A329" s="180"/>
      <c r="B329" s="337"/>
      <c r="C329" s="180">
        <v>95</v>
      </c>
      <c r="D329" s="181" t="s">
        <v>344</v>
      </c>
      <c r="E329" s="10">
        <v>0</v>
      </c>
      <c r="F329" s="423">
        <v>0</v>
      </c>
      <c r="G329" s="423">
        <v>0</v>
      </c>
      <c r="H329" s="273"/>
      <c r="I329" s="273"/>
    </row>
    <row r="330" spans="1:9" ht="6.75" customHeight="1" x14ac:dyDescent="0.2">
      <c r="F330" s="420"/>
      <c r="G330" s="420"/>
    </row>
    <row r="331" spans="1:9" x14ac:dyDescent="0.2">
      <c r="A331" s="346" t="s">
        <v>251</v>
      </c>
      <c r="B331" s="346"/>
      <c r="C331" s="346"/>
      <c r="D331" s="347" t="s">
        <v>252</v>
      </c>
      <c r="E331" s="348">
        <f>SUM(E332)</f>
        <v>0</v>
      </c>
      <c r="F331" s="433">
        <f t="shared" ref="F331:G332" si="130">SUM(F332)</f>
        <v>288498.68</v>
      </c>
      <c r="G331" s="433">
        <f t="shared" si="130"/>
        <v>-510785.73000000091</v>
      </c>
      <c r="H331" s="349"/>
      <c r="I331" s="349"/>
    </row>
    <row r="332" spans="1:9" x14ac:dyDescent="0.2">
      <c r="A332" s="346"/>
      <c r="B332" s="346" t="s">
        <v>253</v>
      </c>
      <c r="C332" s="346"/>
      <c r="D332" s="350" t="s">
        <v>58</v>
      </c>
      <c r="E332" s="348">
        <f>SUM(E333)</f>
        <v>0</v>
      </c>
      <c r="F332" s="433">
        <f t="shared" si="130"/>
        <v>288498.68</v>
      </c>
      <c r="G332" s="433">
        <f t="shared" si="130"/>
        <v>-510785.73000000091</v>
      </c>
      <c r="H332" s="349"/>
      <c r="I332" s="349"/>
    </row>
    <row r="333" spans="1:9" x14ac:dyDescent="0.2">
      <c r="A333" s="346"/>
      <c r="B333" s="346" t="s">
        <v>254</v>
      </c>
      <c r="C333" s="346"/>
      <c r="D333" s="350" t="s">
        <v>255</v>
      </c>
      <c r="E333" s="348">
        <f>SUM(E334)</f>
        <v>0</v>
      </c>
      <c r="F333" s="433">
        <f>SUM(F60-F323)</f>
        <v>288498.68</v>
      </c>
      <c r="G333" s="433">
        <f>SUM(G60+G323)</f>
        <v>-510785.73000000091</v>
      </c>
      <c r="H333" s="348"/>
      <c r="I333" s="349"/>
    </row>
  </sheetData>
  <mergeCells count="13">
    <mergeCell ref="A1:I1"/>
    <mergeCell ref="A318:I318"/>
    <mergeCell ref="A320:D320"/>
    <mergeCell ref="A316:D316"/>
    <mergeCell ref="A4:D4"/>
    <mergeCell ref="A2:I2"/>
    <mergeCell ref="A57:D57"/>
    <mergeCell ref="A55:I55"/>
    <mergeCell ref="A69:I69"/>
    <mergeCell ref="A71:D71"/>
    <mergeCell ref="A53:D53"/>
    <mergeCell ref="A265:I265"/>
    <mergeCell ref="A126:I126"/>
  </mergeCells>
  <phoneticPr fontId="31" type="noConversion"/>
  <pageMargins left="0.25" right="0.25" top="0.75" bottom="0.75" header="0.3" footer="0.3"/>
  <pageSetup paperSize="9" scale="9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A2" sqref="A2:F2"/>
    </sheetView>
  </sheetViews>
  <sheetFormatPr defaultColWidth="9.140625" defaultRowHeight="15.75" x14ac:dyDescent="0.25"/>
  <cols>
    <col min="1" max="1" width="36.42578125" style="211" customWidth="1"/>
    <col min="2" max="2" width="14.7109375" style="211" customWidth="1"/>
    <col min="3" max="3" width="19.42578125" style="211" customWidth="1"/>
    <col min="4" max="4" width="19.5703125" style="211" customWidth="1"/>
    <col min="5" max="5" width="10.7109375" style="211" customWidth="1"/>
    <col min="6" max="6" width="10.28515625" style="211" customWidth="1"/>
    <col min="7" max="16384" width="9.140625" style="211"/>
  </cols>
  <sheetData>
    <row r="1" spans="1:6" x14ac:dyDescent="0.25">
      <c r="A1" s="515"/>
      <c r="B1" s="515"/>
      <c r="C1" s="515"/>
      <c r="D1" s="515"/>
      <c r="E1" s="515"/>
      <c r="F1" s="515"/>
    </row>
    <row r="2" spans="1:6" ht="32.25" customHeight="1" x14ac:dyDescent="0.25">
      <c r="A2" s="515" t="s">
        <v>379</v>
      </c>
      <c r="B2" s="515"/>
      <c r="C2" s="515"/>
      <c r="D2" s="515"/>
      <c r="E2" s="515"/>
      <c r="F2" s="515"/>
    </row>
    <row r="3" spans="1:6" x14ac:dyDescent="0.25">
      <c r="A3" s="515" t="s">
        <v>31</v>
      </c>
      <c r="B3" s="515"/>
      <c r="C3" s="515"/>
      <c r="D3" s="515"/>
      <c r="E3" s="516"/>
      <c r="F3" s="516"/>
    </row>
    <row r="4" spans="1:6" x14ac:dyDescent="0.25">
      <c r="A4" s="182"/>
      <c r="B4" s="182"/>
      <c r="C4" s="182"/>
      <c r="D4" s="182"/>
      <c r="E4" s="183"/>
      <c r="F4" s="183"/>
    </row>
    <row r="5" spans="1:6" x14ac:dyDescent="0.25">
      <c r="A5" s="515" t="s">
        <v>53</v>
      </c>
      <c r="B5" s="515"/>
      <c r="C5" s="515"/>
      <c r="D5" s="517"/>
      <c r="E5" s="517"/>
      <c r="F5" s="517"/>
    </row>
    <row r="6" spans="1:6" x14ac:dyDescent="0.25">
      <c r="A6" s="182"/>
      <c r="B6" s="182"/>
      <c r="C6" s="182"/>
      <c r="D6" s="182"/>
      <c r="E6" s="183"/>
      <c r="F6" s="183"/>
    </row>
    <row r="7" spans="1:6" x14ac:dyDescent="0.25">
      <c r="A7" s="515" t="s">
        <v>54</v>
      </c>
      <c r="B7" s="515"/>
      <c r="C7" s="515"/>
      <c r="D7" s="516"/>
      <c r="E7" s="516"/>
      <c r="F7" s="516"/>
    </row>
    <row r="8" spans="1:6" x14ac:dyDescent="0.25">
      <c r="A8" s="182"/>
      <c r="B8" s="182"/>
      <c r="C8" s="182"/>
      <c r="D8" s="182"/>
      <c r="E8" s="183"/>
      <c r="F8" s="183"/>
    </row>
    <row r="9" spans="1:6" s="309" customFormat="1" ht="49.5" customHeight="1" x14ac:dyDescent="0.25">
      <c r="A9" s="308" t="s">
        <v>55</v>
      </c>
      <c r="B9" s="307" t="s">
        <v>192</v>
      </c>
      <c r="C9" s="307" t="s">
        <v>193</v>
      </c>
      <c r="D9" s="307" t="s">
        <v>194</v>
      </c>
      <c r="E9" s="307" t="s">
        <v>206</v>
      </c>
      <c r="F9" s="307" t="s">
        <v>206</v>
      </c>
    </row>
    <row r="10" spans="1:6" s="312" customFormat="1" ht="24" customHeight="1" x14ac:dyDescent="0.2">
      <c r="A10" s="310">
        <v>1</v>
      </c>
      <c r="B10" s="311">
        <v>2</v>
      </c>
      <c r="C10" s="311">
        <v>3</v>
      </c>
      <c r="D10" s="311">
        <v>4</v>
      </c>
      <c r="E10" s="311" t="s">
        <v>230</v>
      </c>
      <c r="F10" s="311" t="s">
        <v>229</v>
      </c>
    </row>
    <row r="11" spans="1:6" s="312" customFormat="1" ht="15" x14ac:dyDescent="0.2">
      <c r="A11" s="345" t="s">
        <v>259</v>
      </c>
      <c r="B11" s="410">
        <f t="shared" ref="B11:D13" si="0">SUM(B12)</f>
        <v>12914342.460000003</v>
      </c>
      <c r="C11" s="410">
        <f t="shared" si="0"/>
        <v>14768637.430000002</v>
      </c>
      <c r="D11" s="410">
        <f>SUM(D12)</f>
        <v>15160322.73</v>
      </c>
      <c r="E11" s="315">
        <f>SUM(D11/B11*100)</f>
        <v>117.39136372569136</v>
      </c>
      <c r="F11" s="315">
        <f>SUM(D11/C11*100)</f>
        <v>102.65214243261438</v>
      </c>
    </row>
    <row r="12" spans="1:6" s="309" customFormat="1" ht="17.25" customHeight="1" x14ac:dyDescent="0.25">
      <c r="A12" s="313" t="s">
        <v>347</v>
      </c>
      <c r="B12" s="411">
        <f t="shared" si="0"/>
        <v>12914342.460000003</v>
      </c>
      <c r="C12" s="411">
        <f t="shared" si="0"/>
        <v>14768637.430000002</v>
      </c>
      <c r="D12" s="411">
        <f t="shared" si="0"/>
        <v>15160322.73</v>
      </c>
      <c r="E12" s="315">
        <f>SUM(D12/B12*100)</f>
        <v>117.39136372569136</v>
      </c>
      <c r="F12" s="315">
        <f>SUM(D12/C12*100)</f>
        <v>102.65214243261438</v>
      </c>
    </row>
    <row r="13" spans="1:6" s="309" customFormat="1" ht="15" x14ac:dyDescent="0.25">
      <c r="A13" s="313" t="s">
        <v>346</v>
      </c>
      <c r="B13" s="412">
        <f t="shared" si="0"/>
        <v>12914342.460000003</v>
      </c>
      <c r="C13" s="412">
        <f t="shared" si="0"/>
        <v>14768637.430000002</v>
      </c>
      <c r="D13" s="412">
        <f t="shared" si="0"/>
        <v>15160322.73</v>
      </c>
      <c r="E13" s="315">
        <f t="shared" ref="E13:E14" si="1">SUM(D13/B13*100)</f>
        <v>117.39136372569136</v>
      </c>
      <c r="F13" s="315">
        <f t="shared" ref="F13:F14" si="2">SUM(D13/C13*100)</f>
        <v>102.65214243261438</v>
      </c>
    </row>
    <row r="14" spans="1:6" s="309" customFormat="1" ht="15" x14ac:dyDescent="0.25">
      <c r="A14" s="314" t="s">
        <v>345</v>
      </c>
      <c r="B14" s="412">
        <f>SUM('RAČUN PRIHODA I RASHODA'!E316)</f>
        <v>12914342.460000003</v>
      </c>
      <c r="C14" s="412">
        <f>SUM('RAČUN PRIHODA I RASHODA'!F316)</f>
        <v>14768637.430000002</v>
      </c>
      <c r="D14" s="412">
        <f>SUM('RAČUN PRIHODA I RASHODA'!G316)</f>
        <v>15160322.73</v>
      </c>
      <c r="E14" s="315">
        <f t="shared" si="1"/>
        <v>117.39136372569136</v>
      </c>
      <c r="F14" s="315">
        <f t="shared" si="2"/>
        <v>102.65214243261438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3"/>
  <sheetViews>
    <sheetView zoomScale="130" zoomScaleNormal="130" workbookViewId="0">
      <selection sqref="A1:H1"/>
    </sheetView>
  </sheetViews>
  <sheetFormatPr defaultColWidth="9.140625" defaultRowHeight="15.75" x14ac:dyDescent="0.25"/>
  <cols>
    <col min="1" max="1" width="10.85546875" style="226" customWidth="1"/>
    <col min="2" max="2" width="51.5703125" style="226" customWidth="1"/>
    <col min="3" max="4" width="15.5703125" style="226" customWidth="1"/>
    <col min="5" max="6" width="18.28515625" style="226" customWidth="1"/>
    <col min="7" max="8" width="8.42578125" style="190" customWidth="1"/>
    <col min="9" max="10" width="15.140625" style="190" customWidth="1"/>
    <col min="11" max="11" width="16.7109375" style="190" hidden="1" customWidth="1"/>
    <col min="12" max="12" width="16.42578125" style="190" hidden="1" customWidth="1"/>
    <col min="13" max="13" width="12.5703125" style="190" hidden="1" customWidth="1"/>
    <col min="14" max="15" width="10.7109375" style="190" bestFit="1" customWidth="1"/>
    <col min="16" max="16" width="10.28515625" style="190" bestFit="1" customWidth="1"/>
    <col min="17" max="17" width="11.85546875" style="190" bestFit="1" customWidth="1"/>
    <col min="18" max="18" width="15.42578125" style="190" customWidth="1"/>
    <col min="19" max="19" width="9.140625" style="190" customWidth="1"/>
    <col min="20" max="16384" width="9.140625" style="190"/>
  </cols>
  <sheetData>
    <row r="1" spans="1:13" ht="15.75" customHeight="1" x14ac:dyDescent="0.25">
      <c r="A1" s="502" t="s">
        <v>379</v>
      </c>
      <c r="B1" s="502"/>
      <c r="C1" s="502"/>
      <c r="D1" s="502"/>
      <c r="E1" s="502"/>
      <c r="F1" s="502"/>
      <c r="G1" s="502"/>
      <c r="H1" s="502"/>
      <c r="I1" s="171"/>
      <c r="J1" s="214"/>
      <c r="K1" s="215"/>
      <c r="L1" s="215"/>
      <c r="M1" s="215"/>
    </row>
    <row r="2" spans="1:13" s="184" customFormat="1" ht="15.75" customHeight="1" x14ac:dyDescent="0.25">
      <c r="A2" s="502" t="s">
        <v>65</v>
      </c>
      <c r="B2" s="502"/>
      <c r="C2" s="502"/>
      <c r="D2" s="502"/>
      <c r="E2" s="502"/>
      <c r="F2" s="502"/>
      <c r="G2" s="502"/>
      <c r="H2" s="502"/>
    </row>
    <row r="3" spans="1:13" s="199" customFormat="1" x14ac:dyDescent="0.25">
      <c r="A3" s="212"/>
      <c r="B3" s="212"/>
      <c r="C3" s="213"/>
      <c r="D3" s="213"/>
      <c r="E3" s="213"/>
      <c r="F3" s="213"/>
      <c r="G3" s="216"/>
      <c r="H3" s="216"/>
      <c r="I3" s="216"/>
      <c r="J3" s="216"/>
      <c r="K3" s="216"/>
      <c r="L3" s="216"/>
      <c r="M3" s="216"/>
    </row>
    <row r="4" spans="1:13" s="199" customFormat="1" ht="31.5" x14ac:dyDescent="0.25">
      <c r="A4" s="319" t="s">
        <v>56</v>
      </c>
      <c r="B4" s="319" t="s">
        <v>57</v>
      </c>
      <c r="C4" s="320" t="s">
        <v>364</v>
      </c>
      <c r="D4" s="320" t="s">
        <v>365</v>
      </c>
      <c r="E4" s="320" t="s">
        <v>193</v>
      </c>
      <c r="F4" s="320" t="s">
        <v>194</v>
      </c>
      <c r="G4" s="320" t="s">
        <v>206</v>
      </c>
      <c r="H4" s="320" t="s">
        <v>206</v>
      </c>
      <c r="I4" s="216"/>
      <c r="J4" s="216"/>
      <c r="K4" s="216"/>
      <c r="L4" s="216"/>
      <c r="M4" s="216"/>
    </row>
    <row r="5" spans="1:13" s="235" customFormat="1" ht="11.25" x14ac:dyDescent="0.2">
      <c r="A5" s="518">
        <v>1</v>
      </c>
      <c r="B5" s="518"/>
      <c r="C5" s="321">
        <v>2</v>
      </c>
      <c r="D5" s="321">
        <v>3</v>
      </c>
      <c r="E5" s="321">
        <v>4</v>
      </c>
      <c r="F5" s="321">
        <v>5</v>
      </c>
      <c r="G5" s="322" t="s">
        <v>353</v>
      </c>
      <c r="H5" s="322" t="s">
        <v>354</v>
      </c>
      <c r="I5" s="234"/>
      <c r="J5" s="234"/>
      <c r="K5" s="234"/>
      <c r="L5" s="234"/>
      <c r="M5" s="234"/>
    </row>
    <row r="6" spans="1:13" x14ac:dyDescent="0.25">
      <c r="A6" s="366" t="s">
        <v>292</v>
      </c>
      <c r="B6" s="366" t="s">
        <v>293</v>
      </c>
      <c r="C6" s="391">
        <f>SUM(C7)</f>
        <v>14072607.459999999</v>
      </c>
      <c r="D6" s="391">
        <f t="shared" ref="D6:F7" si="0">SUM(D7)</f>
        <v>12914342.460000001</v>
      </c>
      <c r="E6" s="391">
        <f>SUM(E7)</f>
        <v>14768637.430000002</v>
      </c>
      <c r="F6" s="391">
        <f t="shared" si="0"/>
        <v>15160322.73</v>
      </c>
      <c r="G6" s="336">
        <f>D6/C6*100</f>
        <v>91.769364680339066</v>
      </c>
      <c r="H6" s="336">
        <f t="shared" ref="H6:H11" si="1">F6/E6*100</f>
        <v>102.65214243261438</v>
      </c>
    </row>
    <row r="7" spans="1:13" x14ac:dyDescent="0.25">
      <c r="A7" s="366" t="s">
        <v>294</v>
      </c>
      <c r="B7" s="366" t="s">
        <v>295</v>
      </c>
      <c r="C7" s="391">
        <f>SUM(C8)</f>
        <v>14072607.459999999</v>
      </c>
      <c r="D7" s="391">
        <f t="shared" si="0"/>
        <v>12914342.460000001</v>
      </c>
      <c r="E7" s="391">
        <f>SUM(E8)</f>
        <v>14768637.430000002</v>
      </c>
      <c r="F7" s="391">
        <f t="shared" si="0"/>
        <v>15160322.73</v>
      </c>
      <c r="G7" s="336">
        <f t="shared" ref="G7:G8" si="2">D7/C7*100</f>
        <v>91.769364680339066</v>
      </c>
      <c r="H7" s="336">
        <f t="shared" si="1"/>
        <v>102.65214243261438</v>
      </c>
    </row>
    <row r="8" spans="1:13" x14ac:dyDescent="0.25">
      <c r="A8" s="366" t="s">
        <v>296</v>
      </c>
      <c r="B8" s="366" t="s">
        <v>297</v>
      </c>
      <c r="C8" s="391">
        <f>SUM(C9,C199)</f>
        <v>14072607.459999999</v>
      </c>
      <c r="D8" s="391">
        <f>SUM(D9,D199)</f>
        <v>12914342.460000001</v>
      </c>
      <c r="E8" s="391">
        <f>SUM(E9,E199)</f>
        <v>14768637.430000002</v>
      </c>
      <c r="F8" s="391">
        <f>SUM(F9,F199)</f>
        <v>15160322.73</v>
      </c>
      <c r="G8" s="336">
        <f t="shared" si="2"/>
        <v>91.769364680339066</v>
      </c>
      <c r="H8" s="336">
        <f t="shared" si="1"/>
        <v>102.65214243261438</v>
      </c>
    </row>
    <row r="9" spans="1:13" x14ac:dyDescent="0.25">
      <c r="A9" s="368" t="s">
        <v>298</v>
      </c>
      <c r="B9" s="368" t="s">
        <v>299</v>
      </c>
      <c r="C9" s="392">
        <f>SUM(C10,C35,C58)</f>
        <v>13998228.359999999</v>
      </c>
      <c r="D9" s="392">
        <f>SUM(D10,D35,D58)</f>
        <v>12914342.460000001</v>
      </c>
      <c r="E9" s="392">
        <f>SUM(E10,E35,E58)</f>
        <v>14768637.430000002</v>
      </c>
      <c r="F9" s="392">
        <f>SUM(F10,F35,F58)</f>
        <v>15160322.73</v>
      </c>
      <c r="G9" s="369">
        <f t="shared" ref="G9:G14" si="3">D9/C9*100</f>
        <v>92.256978010894528</v>
      </c>
      <c r="H9" s="369">
        <f t="shared" si="1"/>
        <v>102.65214243261438</v>
      </c>
    </row>
    <row r="10" spans="1:13" s="199" customFormat="1" x14ac:dyDescent="0.25">
      <c r="A10" s="364" t="s">
        <v>265</v>
      </c>
      <c r="B10" s="365" t="s">
        <v>260</v>
      </c>
      <c r="C10" s="393">
        <f>SUM(C11,)</f>
        <v>230000</v>
      </c>
      <c r="D10" s="393">
        <f t="shared" ref="D10:F10" si="4">SUM(D11,)</f>
        <v>255000</v>
      </c>
      <c r="E10" s="393">
        <f t="shared" si="4"/>
        <v>100000</v>
      </c>
      <c r="F10" s="393">
        <f t="shared" si="4"/>
        <v>100000</v>
      </c>
      <c r="G10" s="371">
        <f t="shared" si="3"/>
        <v>110.86956521739131</v>
      </c>
      <c r="H10" s="371">
        <f t="shared" si="1"/>
        <v>100</v>
      </c>
      <c r="I10" s="216"/>
      <c r="J10" s="216"/>
      <c r="K10" s="216"/>
      <c r="L10" s="216"/>
      <c r="M10" s="216"/>
    </row>
    <row r="11" spans="1:13" s="199" customFormat="1" ht="14.25" customHeight="1" x14ac:dyDescent="0.25">
      <c r="A11" s="358" t="s">
        <v>261</v>
      </c>
      <c r="B11" s="359" t="s">
        <v>262</v>
      </c>
      <c r="C11" s="394">
        <f>SUM(C12,C22)</f>
        <v>230000</v>
      </c>
      <c r="D11" s="394">
        <f>SUM(D12,D22)</f>
        <v>255000</v>
      </c>
      <c r="E11" s="394">
        <f>SUM(E12,E22)</f>
        <v>100000</v>
      </c>
      <c r="F11" s="394">
        <f>SUM(F12,F22)</f>
        <v>100000</v>
      </c>
      <c r="G11" s="372">
        <f t="shared" si="3"/>
        <v>110.86956521739131</v>
      </c>
      <c r="H11" s="372">
        <f t="shared" si="1"/>
        <v>100</v>
      </c>
      <c r="I11" s="216"/>
      <c r="J11" s="216"/>
      <c r="K11" s="216"/>
      <c r="L11" s="216"/>
      <c r="M11" s="216"/>
    </row>
    <row r="12" spans="1:13" s="218" customFormat="1" ht="15" hidden="1" customHeight="1" x14ac:dyDescent="0.25">
      <c r="A12" s="360">
        <v>11</v>
      </c>
      <c r="B12" s="360" t="s">
        <v>45</v>
      </c>
      <c r="C12" s="395">
        <f>SUM(C13)</f>
        <v>0</v>
      </c>
      <c r="D12" s="395">
        <f t="shared" ref="D12:F12" si="5">SUM(D13)</f>
        <v>0</v>
      </c>
      <c r="E12" s="395">
        <f t="shared" si="5"/>
        <v>0</v>
      </c>
      <c r="F12" s="395">
        <f t="shared" si="5"/>
        <v>0</v>
      </c>
      <c r="G12" s="373" t="e">
        <f t="shared" si="3"/>
        <v>#DIV/0!</v>
      </c>
      <c r="H12" s="373">
        <v>0</v>
      </c>
      <c r="I12" s="216"/>
      <c r="J12" s="217"/>
      <c r="K12" s="217"/>
      <c r="L12" s="217"/>
      <c r="M12" s="217"/>
    </row>
    <row r="13" spans="1:13" s="219" customFormat="1" hidden="1" x14ac:dyDescent="0.2">
      <c r="A13" s="325">
        <v>3</v>
      </c>
      <c r="B13" s="326" t="s">
        <v>50</v>
      </c>
      <c r="C13" s="396">
        <f>SUM(C14,C19)</f>
        <v>0</v>
      </c>
      <c r="D13" s="396">
        <f>SUM(D14,D19)</f>
        <v>0</v>
      </c>
      <c r="E13" s="396">
        <f>SUM(E14,E19)</f>
        <v>0</v>
      </c>
      <c r="F13" s="396">
        <f>SUM(F14,F19)</f>
        <v>0</v>
      </c>
      <c r="G13" s="367" t="e">
        <f t="shared" si="3"/>
        <v>#DIV/0!</v>
      </c>
      <c r="H13" s="367">
        <v>0</v>
      </c>
      <c r="I13" s="216"/>
      <c r="K13" s="220"/>
      <c r="L13" s="220"/>
    </row>
    <row r="14" spans="1:13" s="199" customFormat="1" ht="14.25" hidden="1" customHeight="1" x14ac:dyDescent="0.25">
      <c r="A14" s="327">
        <v>31</v>
      </c>
      <c r="B14" s="328" t="s">
        <v>16</v>
      </c>
      <c r="C14" s="397">
        <f>SUM(C15,C17)</f>
        <v>0</v>
      </c>
      <c r="D14" s="397">
        <f>SUM(D15,D17)</f>
        <v>0</v>
      </c>
      <c r="E14" s="397">
        <f>SUM(E15,E17)</f>
        <v>0</v>
      </c>
      <c r="F14" s="397">
        <f>SUM(F15,F17)</f>
        <v>0</v>
      </c>
      <c r="G14" s="367" t="e">
        <f t="shared" si="3"/>
        <v>#DIV/0!</v>
      </c>
      <c r="H14" s="367">
        <v>0</v>
      </c>
      <c r="I14" s="216"/>
      <c r="J14" s="216"/>
      <c r="K14" s="231" t="e">
        <f>SUM(#REF!)</f>
        <v>#REF!</v>
      </c>
      <c r="L14" s="232" t="e">
        <f>SUM(#REF!)</f>
        <v>#REF!</v>
      </c>
      <c r="M14" s="199" t="e">
        <f>SUM(E14:J14)</f>
        <v>#DIV/0!</v>
      </c>
    </row>
    <row r="15" spans="1:13" s="221" customFormat="1" ht="14.25" hidden="1" customHeight="1" x14ac:dyDescent="0.25">
      <c r="A15" s="317">
        <v>311</v>
      </c>
      <c r="B15" s="329" t="s">
        <v>117</v>
      </c>
      <c r="C15" s="398">
        <f>SUM(C16)</f>
        <v>0</v>
      </c>
      <c r="D15" s="398">
        <f>SUM(D16)</f>
        <v>0</v>
      </c>
      <c r="E15" s="398">
        <f>SUM(E16)</f>
        <v>0</v>
      </c>
      <c r="F15" s="398">
        <f>SUM(F16)</f>
        <v>0</v>
      </c>
      <c r="G15" s="367"/>
      <c r="H15" s="367"/>
      <c r="I15" s="216"/>
      <c r="J15" s="222"/>
      <c r="K15" s="230"/>
      <c r="L15" s="230"/>
    </row>
    <row r="16" spans="1:13" ht="14.25" hidden="1" customHeight="1" x14ac:dyDescent="0.25">
      <c r="A16" s="318">
        <v>3111</v>
      </c>
      <c r="B16" s="330" t="s">
        <v>195</v>
      </c>
      <c r="C16" s="399">
        <v>0</v>
      </c>
      <c r="D16" s="399">
        <v>0</v>
      </c>
      <c r="E16" s="399">
        <v>0</v>
      </c>
      <c r="F16" s="399">
        <v>0</v>
      </c>
      <c r="G16" s="336"/>
      <c r="H16" s="336"/>
      <c r="I16" s="216"/>
      <c r="J16" s="227"/>
      <c r="K16" s="228"/>
      <c r="L16" s="228"/>
    </row>
    <row r="17" spans="1:13" s="221" customFormat="1" ht="14.25" hidden="1" customHeight="1" x14ac:dyDescent="0.25">
      <c r="A17" s="317">
        <v>313</v>
      </c>
      <c r="B17" s="329" t="s">
        <v>118</v>
      </c>
      <c r="C17" s="396">
        <f>SUM(C18:C18)</f>
        <v>0</v>
      </c>
      <c r="D17" s="396">
        <f>SUM(D18:D18)</f>
        <v>0</v>
      </c>
      <c r="E17" s="396">
        <f>SUM(E18:E18)</f>
        <v>0</v>
      </c>
      <c r="F17" s="396">
        <f>SUM(F18:F18)</f>
        <v>0</v>
      </c>
      <c r="G17" s="367"/>
      <c r="H17" s="367"/>
      <c r="I17" s="216"/>
      <c r="J17" s="222"/>
      <c r="K17" s="230"/>
      <c r="L17" s="230"/>
    </row>
    <row r="18" spans="1:13" ht="14.25" hidden="1" customHeight="1" x14ac:dyDescent="0.25">
      <c r="A18" s="318">
        <v>3132</v>
      </c>
      <c r="B18" s="330" t="s">
        <v>196</v>
      </c>
      <c r="C18" s="399">
        <v>0</v>
      </c>
      <c r="D18" s="399">
        <v>0</v>
      </c>
      <c r="E18" s="399">
        <v>0</v>
      </c>
      <c r="F18" s="399">
        <v>0</v>
      </c>
      <c r="G18" s="336"/>
      <c r="H18" s="336"/>
      <c r="I18" s="216"/>
      <c r="J18" s="227"/>
      <c r="K18" s="228"/>
      <c r="L18" s="228"/>
    </row>
    <row r="19" spans="1:13" s="199" customFormat="1" ht="14.25" hidden="1" customHeight="1" x14ac:dyDescent="0.25">
      <c r="A19" s="327">
        <v>32</v>
      </c>
      <c r="B19" s="328" t="s">
        <v>17</v>
      </c>
      <c r="C19" s="400">
        <f>SUM(C20)</f>
        <v>0</v>
      </c>
      <c r="D19" s="400">
        <f>SUM(D20)</f>
        <v>0</v>
      </c>
      <c r="E19" s="400">
        <f>SUM(E20)</f>
        <v>0</v>
      </c>
      <c r="F19" s="400">
        <f>SUM(F20)</f>
        <v>0</v>
      </c>
      <c r="G19" s="367" t="e">
        <f>D19/C19*100</f>
        <v>#DIV/0!</v>
      </c>
      <c r="H19" s="367">
        <v>0</v>
      </c>
      <c r="I19" s="216"/>
      <c r="J19" s="216"/>
      <c r="K19" s="231"/>
      <c r="L19" s="232"/>
    </row>
    <row r="20" spans="1:13" s="221" customFormat="1" ht="14.25" hidden="1" customHeight="1" x14ac:dyDescent="0.25">
      <c r="A20" s="317">
        <v>323</v>
      </c>
      <c r="B20" s="329" t="s">
        <v>111</v>
      </c>
      <c r="C20" s="396">
        <f>SUM(C21:C21)</f>
        <v>0</v>
      </c>
      <c r="D20" s="396">
        <f>SUM(D21:D21)</f>
        <v>0</v>
      </c>
      <c r="E20" s="396">
        <f>SUM(E21:E21)</f>
        <v>0</v>
      </c>
      <c r="F20" s="396">
        <f>SUM(F21:F21)</f>
        <v>0</v>
      </c>
      <c r="G20" s="367"/>
      <c r="H20" s="367"/>
      <c r="I20" s="216"/>
      <c r="J20" s="222"/>
      <c r="K20" s="230"/>
      <c r="L20" s="230"/>
    </row>
    <row r="21" spans="1:13" ht="14.25" hidden="1" customHeight="1" x14ac:dyDescent="0.25">
      <c r="A21" s="318">
        <v>3235</v>
      </c>
      <c r="B21" s="330" t="s">
        <v>148</v>
      </c>
      <c r="C21" s="399">
        <v>0</v>
      </c>
      <c r="D21" s="399">
        <v>0</v>
      </c>
      <c r="E21" s="399">
        <v>0</v>
      </c>
      <c r="F21" s="399">
        <v>0</v>
      </c>
      <c r="G21" s="336"/>
      <c r="H21" s="336"/>
      <c r="I21" s="216"/>
      <c r="J21" s="227"/>
      <c r="K21" s="228"/>
      <c r="L21" s="228"/>
    </row>
    <row r="22" spans="1:13" s="218" customFormat="1" ht="15" customHeight="1" x14ac:dyDescent="0.25">
      <c r="A22" s="360">
        <v>57</v>
      </c>
      <c r="B22" s="360" t="s">
        <v>263</v>
      </c>
      <c r="C22" s="395">
        <f>SUM(C24,C30)</f>
        <v>230000</v>
      </c>
      <c r="D22" s="395">
        <f t="shared" ref="D22:F22" si="6">SUM(D24,D30)</f>
        <v>255000</v>
      </c>
      <c r="E22" s="395">
        <f t="shared" si="6"/>
        <v>100000</v>
      </c>
      <c r="F22" s="395">
        <f t="shared" si="6"/>
        <v>100000</v>
      </c>
      <c r="G22" s="373">
        <f>D22/C22*100</f>
        <v>110.86956521739131</v>
      </c>
      <c r="H22" s="373">
        <f>F22/E22*100</f>
        <v>100</v>
      </c>
      <c r="I22" s="216"/>
      <c r="J22" s="217"/>
      <c r="K22" s="217"/>
      <c r="L22" s="217"/>
      <c r="M22" s="217"/>
    </row>
    <row r="23" spans="1:13" s="219" customFormat="1" x14ac:dyDescent="0.2">
      <c r="A23" s="325">
        <v>3</v>
      </c>
      <c r="B23" s="326" t="s">
        <v>50</v>
      </c>
      <c r="C23" s="396">
        <f>SUM(C24,)</f>
        <v>0</v>
      </c>
      <c r="D23" s="396">
        <f>SUM(D24,)</f>
        <v>0</v>
      </c>
      <c r="E23" s="396">
        <f>SUM(E24,)</f>
        <v>0</v>
      </c>
      <c r="F23" s="396">
        <f>SUM(F24,)</f>
        <v>0</v>
      </c>
      <c r="G23" s="367">
        <v>0</v>
      </c>
      <c r="H23" s="367">
        <v>0</v>
      </c>
      <c r="I23" s="216"/>
      <c r="K23" s="220"/>
      <c r="L23" s="220"/>
    </row>
    <row r="24" spans="1:13" s="199" customFormat="1" ht="14.25" customHeight="1" x14ac:dyDescent="0.25">
      <c r="A24" s="327">
        <v>31</v>
      </c>
      <c r="B24" s="328" t="s">
        <v>16</v>
      </c>
      <c r="C24" s="397">
        <f>SUM(C25,C27)</f>
        <v>0</v>
      </c>
      <c r="D24" s="397">
        <f>SUM(D25,D27)</f>
        <v>0</v>
      </c>
      <c r="E24" s="397">
        <f>SUM(E25,E27)</f>
        <v>0</v>
      </c>
      <c r="F24" s="397">
        <f>SUM(F25,F27)</f>
        <v>0</v>
      </c>
      <c r="G24" s="367">
        <v>0</v>
      </c>
      <c r="H24" s="367">
        <v>0</v>
      </c>
      <c r="I24" s="216"/>
      <c r="J24" s="216"/>
      <c r="K24" s="231" t="e">
        <f>SUM(#REF!)</f>
        <v>#REF!</v>
      </c>
      <c r="L24" s="232" t="e">
        <f>SUM(#REF!)</f>
        <v>#REF!</v>
      </c>
      <c r="M24" s="199">
        <f>SUM(E24:J24)</f>
        <v>0</v>
      </c>
    </row>
    <row r="25" spans="1:13" s="221" customFormat="1" ht="14.25" customHeight="1" x14ac:dyDescent="0.25">
      <c r="A25" s="317">
        <v>311</v>
      </c>
      <c r="B25" s="329" t="s">
        <v>117</v>
      </c>
      <c r="C25" s="398">
        <f>SUM(C26)</f>
        <v>0</v>
      </c>
      <c r="D25" s="398">
        <f>SUM(D26)</f>
        <v>0</v>
      </c>
      <c r="E25" s="398">
        <f>SUM(E26)</f>
        <v>0</v>
      </c>
      <c r="F25" s="398">
        <f>SUM(F26)</f>
        <v>0</v>
      </c>
      <c r="G25" s="367"/>
      <c r="H25" s="367"/>
      <c r="I25" s="216"/>
      <c r="J25" s="222"/>
      <c r="K25" s="230"/>
      <c r="L25" s="230"/>
    </row>
    <row r="26" spans="1:13" ht="14.25" customHeight="1" x14ac:dyDescent="0.25">
      <c r="A26" s="318">
        <v>3111</v>
      </c>
      <c r="B26" s="330" t="s">
        <v>195</v>
      </c>
      <c r="C26" s="399">
        <v>0</v>
      </c>
      <c r="D26" s="399">
        <v>0</v>
      </c>
      <c r="E26" s="399">
        <v>0</v>
      </c>
      <c r="F26" s="399">
        <v>0</v>
      </c>
      <c r="G26" s="336"/>
      <c r="H26" s="336"/>
      <c r="I26" s="216"/>
      <c r="J26" s="227"/>
      <c r="K26" s="228"/>
      <c r="L26" s="228"/>
    </row>
    <row r="27" spans="1:13" s="221" customFormat="1" ht="14.25" customHeight="1" x14ac:dyDescent="0.25">
      <c r="A27" s="317">
        <v>313</v>
      </c>
      <c r="B27" s="329" t="s">
        <v>118</v>
      </c>
      <c r="C27" s="396">
        <f>SUM(C28:C28)</f>
        <v>0</v>
      </c>
      <c r="D27" s="396">
        <f>SUM(D28:D28)</f>
        <v>0</v>
      </c>
      <c r="E27" s="396">
        <f>SUM(E28:E28)</f>
        <v>0</v>
      </c>
      <c r="F27" s="396">
        <f>SUM(F28:F28)</f>
        <v>0</v>
      </c>
      <c r="G27" s="367"/>
      <c r="H27" s="367"/>
      <c r="I27" s="216"/>
      <c r="J27" s="222"/>
      <c r="K27" s="230"/>
      <c r="L27" s="230"/>
    </row>
    <row r="28" spans="1:13" ht="14.25" customHeight="1" x14ac:dyDescent="0.25">
      <c r="A28" s="318">
        <v>3132</v>
      </c>
      <c r="B28" s="330" t="s">
        <v>196</v>
      </c>
      <c r="C28" s="399">
        <v>0</v>
      </c>
      <c r="D28" s="399">
        <v>0</v>
      </c>
      <c r="E28" s="399">
        <v>0</v>
      </c>
      <c r="F28" s="399">
        <v>0</v>
      </c>
      <c r="G28" s="336"/>
      <c r="H28" s="336"/>
      <c r="I28" s="216"/>
      <c r="J28" s="227"/>
      <c r="K28" s="228"/>
      <c r="L28" s="228"/>
    </row>
    <row r="29" spans="1:13" s="223" customFormat="1" x14ac:dyDescent="0.2">
      <c r="A29" s="316">
        <v>4</v>
      </c>
      <c r="B29" s="324" t="s">
        <v>21</v>
      </c>
      <c r="C29" s="403">
        <f>SUM(C30)</f>
        <v>230000</v>
      </c>
      <c r="D29" s="403">
        <f t="shared" ref="D29:F29" si="7">SUM(D30)</f>
        <v>255000</v>
      </c>
      <c r="E29" s="403">
        <f t="shared" si="7"/>
        <v>100000</v>
      </c>
      <c r="F29" s="403">
        <f t="shared" si="7"/>
        <v>100000</v>
      </c>
      <c r="G29" s="367">
        <v>0</v>
      </c>
      <c r="H29" s="367">
        <f t="shared" ref="H29" si="8">F29/E29*100</f>
        <v>100</v>
      </c>
    </row>
    <row r="30" spans="1:13" s="225" customFormat="1" x14ac:dyDescent="0.2">
      <c r="A30" s="331">
        <v>42</v>
      </c>
      <c r="B30" s="323" t="s">
        <v>22</v>
      </c>
      <c r="C30" s="402">
        <f>SUM(C31,C33)</f>
        <v>230000</v>
      </c>
      <c r="D30" s="402">
        <f t="shared" ref="D30:F30" si="9">SUM(D31,D33)</f>
        <v>255000</v>
      </c>
      <c r="E30" s="402">
        <f t="shared" si="9"/>
        <v>100000</v>
      </c>
      <c r="F30" s="402">
        <f t="shared" si="9"/>
        <v>100000</v>
      </c>
      <c r="G30" s="367">
        <v>0</v>
      </c>
      <c r="H30" s="367">
        <f>F30/E30*100</f>
        <v>100</v>
      </c>
      <c r="I30" s="223"/>
      <c r="J30" s="223"/>
    </row>
    <row r="31" spans="1:13" s="221" customFormat="1" x14ac:dyDescent="0.25">
      <c r="A31" s="332">
        <v>422</v>
      </c>
      <c r="B31" s="326" t="s">
        <v>114</v>
      </c>
      <c r="C31" s="401">
        <f>SUM(C32:C32)</f>
        <v>0</v>
      </c>
      <c r="D31" s="401">
        <f>SUM(D32:D32)</f>
        <v>25000</v>
      </c>
      <c r="E31" s="401">
        <f>SUM(E32:E32)</f>
        <v>0</v>
      </c>
      <c r="F31" s="401">
        <f>SUM(F32:F32)</f>
        <v>0</v>
      </c>
      <c r="G31" s="367"/>
      <c r="H31" s="367"/>
      <c r="I31" s="223"/>
      <c r="J31" s="223"/>
    </row>
    <row r="32" spans="1:13" x14ac:dyDescent="0.25">
      <c r="A32" s="333">
        <v>4224</v>
      </c>
      <c r="B32" s="334" t="s">
        <v>272</v>
      </c>
      <c r="C32" s="404">
        <v>0</v>
      </c>
      <c r="D32" s="404">
        <v>25000</v>
      </c>
      <c r="E32" s="404">
        <v>0</v>
      </c>
      <c r="F32" s="404">
        <v>0</v>
      </c>
      <c r="G32" s="336"/>
      <c r="H32" s="336"/>
      <c r="I32" s="223"/>
      <c r="J32" s="223"/>
    </row>
    <row r="33" spans="1:13" s="221" customFormat="1" x14ac:dyDescent="0.25">
      <c r="A33" s="332">
        <v>423</v>
      </c>
      <c r="B33" s="326" t="s">
        <v>352</v>
      </c>
      <c r="C33" s="401">
        <f>SUM(C34)</f>
        <v>230000</v>
      </c>
      <c r="D33" s="401">
        <f t="shared" ref="D33:F33" si="10">SUM(D34)</f>
        <v>230000</v>
      </c>
      <c r="E33" s="401">
        <f t="shared" si="10"/>
        <v>100000</v>
      </c>
      <c r="F33" s="401">
        <f t="shared" si="10"/>
        <v>100000</v>
      </c>
      <c r="G33" s="367"/>
      <c r="H33" s="367"/>
      <c r="I33" s="223"/>
      <c r="J33" s="223"/>
    </row>
    <row r="34" spans="1:13" s="221" customFormat="1" x14ac:dyDescent="0.25">
      <c r="A34" s="361">
        <v>4231</v>
      </c>
      <c r="B34" s="362" t="s">
        <v>325</v>
      </c>
      <c r="C34" s="405">
        <v>230000</v>
      </c>
      <c r="D34" s="405">
        <v>230000</v>
      </c>
      <c r="E34" s="405">
        <v>100000</v>
      </c>
      <c r="F34" s="405">
        <v>100000</v>
      </c>
      <c r="G34" s="336"/>
      <c r="H34" s="336"/>
      <c r="I34" s="223"/>
      <c r="J34" s="223"/>
    </row>
    <row r="35" spans="1:13" s="199" customFormat="1" x14ac:dyDescent="0.25">
      <c r="A35" s="364" t="s">
        <v>266</v>
      </c>
      <c r="B35" s="365" t="s">
        <v>267</v>
      </c>
      <c r="C35" s="393">
        <f>SUM(C36,C50)</f>
        <v>1004929</v>
      </c>
      <c r="D35" s="393">
        <f>SUM(D36,D50)</f>
        <v>1004929</v>
      </c>
      <c r="E35" s="393">
        <f>SUM(E36,E50)</f>
        <v>1202577</v>
      </c>
      <c r="F35" s="393">
        <f>SUM(F36,F50)</f>
        <v>1202500</v>
      </c>
      <c r="G35" s="371">
        <f>D35/C35*100</f>
        <v>100</v>
      </c>
      <c r="H35" s="371">
        <f>F35/E35*100</f>
        <v>99.993597083596313</v>
      </c>
      <c r="I35" s="216"/>
      <c r="J35" s="216"/>
      <c r="K35" s="216"/>
      <c r="L35" s="216"/>
      <c r="M35" s="216"/>
    </row>
    <row r="36" spans="1:13" s="199" customFormat="1" ht="31.5" x14ac:dyDescent="0.25">
      <c r="A36" s="358" t="s">
        <v>268</v>
      </c>
      <c r="B36" s="359" t="s">
        <v>269</v>
      </c>
      <c r="C36" s="394">
        <f>SUM(C37)</f>
        <v>712938</v>
      </c>
      <c r="D36" s="394">
        <f>SUM(D37)</f>
        <v>712938</v>
      </c>
      <c r="E36" s="394">
        <f>SUM(E37)</f>
        <v>748586</v>
      </c>
      <c r="F36" s="394">
        <f>SUM(F37)</f>
        <v>748586</v>
      </c>
      <c r="G36" s="372">
        <f>D36/C36*100</f>
        <v>100</v>
      </c>
      <c r="H36" s="372">
        <f>F36/E36*100</f>
        <v>100</v>
      </c>
      <c r="I36" s="216"/>
      <c r="J36" s="216"/>
      <c r="K36" s="216"/>
      <c r="L36" s="216"/>
      <c r="M36" s="216"/>
    </row>
    <row r="37" spans="1:13" s="218" customFormat="1" ht="15" customHeight="1" x14ac:dyDescent="0.25">
      <c r="A37" s="360">
        <v>16</v>
      </c>
      <c r="B37" s="360" t="s">
        <v>264</v>
      </c>
      <c r="C37" s="395">
        <f>SUM(C38,C46)</f>
        <v>712938</v>
      </c>
      <c r="D37" s="395">
        <f t="shared" ref="D37:F37" si="11">SUM(D38,D46)</f>
        <v>712938</v>
      </c>
      <c r="E37" s="395">
        <f t="shared" si="11"/>
        <v>748586</v>
      </c>
      <c r="F37" s="395">
        <f t="shared" si="11"/>
        <v>748586</v>
      </c>
      <c r="G37" s="373">
        <f>D37/C37*100</f>
        <v>100</v>
      </c>
      <c r="H37" s="373">
        <f>F37/E37*100</f>
        <v>100</v>
      </c>
      <c r="I37" s="216"/>
      <c r="J37" s="217"/>
      <c r="K37" s="217"/>
      <c r="L37" s="217"/>
      <c r="M37" s="217"/>
    </row>
    <row r="38" spans="1:13" s="221" customFormat="1" x14ac:dyDescent="0.25">
      <c r="A38" s="325">
        <v>3</v>
      </c>
      <c r="B38" s="326" t="s">
        <v>50</v>
      </c>
      <c r="C38" s="401">
        <f>SUM(C39)</f>
        <v>23890</v>
      </c>
      <c r="D38" s="401">
        <f>SUM(D39)</f>
        <v>23890</v>
      </c>
      <c r="E38" s="401">
        <f>SUM(E39)</f>
        <v>0</v>
      </c>
      <c r="F38" s="401">
        <f>SUM(F39)</f>
        <v>0</v>
      </c>
      <c r="G38" s="367">
        <f>D38/C38*100</f>
        <v>100</v>
      </c>
      <c r="H38" s="367">
        <v>0</v>
      </c>
      <c r="I38" s="216"/>
      <c r="J38" s="222"/>
      <c r="K38" s="222"/>
      <c r="L38" s="222"/>
      <c r="M38" s="222"/>
    </row>
    <row r="39" spans="1:13" s="199" customFormat="1" ht="15.75" customHeight="1" x14ac:dyDescent="0.25">
      <c r="A39" s="331">
        <v>32</v>
      </c>
      <c r="B39" s="323" t="s">
        <v>17</v>
      </c>
      <c r="C39" s="402">
        <f>SUM(C40,C43)</f>
        <v>23890</v>
      </c>
      <c r="D39" s="402">
        <f>SUM(D40,D43)</f>
        <v>23890</v>
      </c>
      <c r="E39" s="402">
        <f>SUM(E40,E43)</f>
        <v>0</v>
      </c>
      <c r="F39" s="402">
        <f>SUM(F40,F43)</f>
        <v>0</v>
      </c>
      <c r="G39" s="367">
        <f>D39/C39*100</f>
        <v>100</v>
      </c>
      <c r="H39" s="367">
        <v>0</v>
      </c>
      <c r="I39" s="216"/>
      <c r="J39" s="216"/>
    </row>
    <row r="40" spans="1:13" s="221" customFormat="1" ht="15.75" customHeight="1" x14ac:dyDescent="0.25">
      <c r="A40" s="332">
        <v>322</v>
      </c>
      <c r="B40" s="326" t="s">
        <v>125</v>
      </c>
      <c r="C40" s="401">
        <f>SUM(C41:C42)</f>
        <v>0</v>
      </c>
      <c r="D40" s="401">
        <f>SUM(D41:D42)</f>
        <v>0</v>
      </c>
      <c r="E40" s="401">
        <f>SUM(E41:E42)</f>
        <v>0</v>
      </c>
      <c r="F40" s="401">
        <f>SUM(F41:F42)</f>
        <v>0</v>
      </c>
      <c r="G40" s="367"/>
      <c r="H40" s="367"/>
      <c r="I40" s="216"/>
      <c r="J40" s="222"/>
    </row>
    <row r="41" spans="1:13" x14ac:dyDescent="0.25">
      <c r="A41" s="318">
        <v>3225</v>
      </c>
      <c r="B41" s="330" t="s">
        <v>134</v>
      </c>
      <c r="C41" s="399">
        <v>0</v>
      </c>
      <c r="D41" s="399">
        <v>0</v>
      </c>
      <c r="E41" s="399">
        <v>0</v>
      </c>
      <c r="F41" s="399">
        <v>0</v>
      </c>
      <c r="G41" s="336"/>
      <c r="H41" s="336"/>
      <c r="I41" s="216"/>
      <c r="J41" s="227"/>
      <c r="K41" s="227"/>
      <c r="L41" s="227"/>
      <c r="M41" s="227"/>
    </row>
    <row r="42" spans="1:13" x14ac:dyDescent="0.25">
      <c r="A42" s="318">
        <v>3227</v>
      </c>
      <c r="B42" s="330" t="s">
        <v>270</v>
      </c>
      <c r="C42" s="399">
        <v>0</v>
      </c>
      <c r="D42" s="399">
        <v>0</v>
      </c>
      <c r="E42" s="399">
        <v>0</v>
      </c>
      <c r="F42" s="399">
        <v>0</v>
      </c>
      <c r="G42" s="336"/>
      <c r="H42" s="336"/>
      <c r="I42" s="216"/>
      <c r="J42" s="227"/>
      <c r="K42" s="227"/>
      <c r="L42" s="227"/>
      <c r="M42" s="227"/>
    </row>
    <row r="43" spans="1:13" s="221" customFormat="1" ht="15.75" customHeight="1" x14ac:dyDescent="0.25">
      <c r="A43" s="317">
        <v>323</v>
      </c>
      <c r="B43" s="329" t="s">
        <v>111</v>
      </c>
      <c r="C43" s="396">
        <f>SUM(C44:C45)</f>
        <v>23890</v>
      </c>
      <c r="D43" s="396">
        <f>SUM(D44:D45)</f>
        <v>23890</v>
      </c>
      <c r="E43" s="396">
        <f>SUM(E44:E45)</f>
        <v>0</v>
      </c>
      <c r="F43" s="396">
        <f>SUM(F44:F45)</f>
        <v>0</v>
      </c>
      <c r="G43" s="367"/>
      <c r="H43" s="367"/>
      <c r="I43" s="216"/>
      <c r="J43" s="222"/>
    </row>
    <row r="44" spans="1:13" x14ac:dyDescent="0.25">
      <c r="A44" s="318" t="s">
        <v>210</v>
      </c>
      <c r="B44" s="330" t="s">
        <v>211</v>
      </c>
      <c r="C44" s="399">
        <v>0</v>
      </c>
      <c r="D44" s="399">
        <v>0</v>
      </c>
      <c r="E44" s="399">
        <v>0</v>
      </c>
      <c r="F44" s="399">
        <v>0</v>
      </c>
      <c r="G44" s="336"/>
      <c r="H44" s="336"/>
      <c r="I44" s="216"/>
      <c r="J44" s="227"/>
      <c r="K44" s="227"/>
      <c r="L44" s="227"/>
      <c r="M44" s="227"/>
    </row>
    <row r="45" spans="1:13" x14ac:dyDescent="0.25">
      <c r="A45" s="318" t="s">
        <v>214</v>
      </c>
      <c r="B45" s="330" t="s">
        <v>215</v>
      </c>
      <c r="C45" s="399">
        <v>23890</v>
      </c>
      <c r="D45" s="399">
        <v>23890</v>
      </c>
      <c r="E45" s="399">
        <v>0</v>
      </c>
      <c r="F45" s="399">
        <v>0</v>
      </c>
      <c r="G45" s="336"/>
      <c r="H45" s="336"/>
      <c r="I45" s="216"/>
      <c r="J45" s="227"/>
      <c r="K45" s="227"/>
      <c r="L45" s="227"/>
      <c r="M45" s="227"/>
    </row>
    <row r="46" spans="1:13" s="223" customFormat="1" x14ac:dyDescent="0.2">
      <c r="A46" s="316">
        <v>4</v>
      </c>
      <c r="B46" s="324" t="s">
        <v>21</v>
      </c>
      <c r="C46" s="403">
        <f t="shared" ref="C46:F46" si="12">SUM(C47)</f>
        <v>689048</v>
      </c>
      <c r="D46" s="403">
        <f t="shared" si="12"/>
        <v>689048</v>
      </c>
      <c r="E46" s="403">
        <f t="shared" si="12"/>
        <v>748586</v>
      </c>
      <c r="F46" s="403">
        <f t="shared" si="12"/>
        <v>748586</v>
      </c>
      <c r="G46" s="367">
        <v>0</v>
      </c>
      <c r="H46" s="367">
        <f t="shared" ref="H46:H47" si="13">F46/E46*100</f>
        <v>100</v>
      </c>
    </row>
    <row r="47" spans="1:13" s="225" customFormat="1" x14ac:dyDescent="0.2">
      <c r="A47" s="331">
        <v>42</v>
      </c>
      <c r="B47" s="323" t="s">
        <v>22</v>
      </c>
      <c r="C47" s="402">
        <f>SUM(C48,)</f>
        <v>689048</v>
      </c>
      <c r="D47" s="402">
        <f t="shared" ref="D47:F47" si="14">SUM(D48,)</f>
        <v>689048</v>
      </c>
      <c r="E47" s="402">
        <f>SUM(E48,)</f>
        <v>748586</v>
      </c>
      <c r="F47" s="402">
        <f t="shared" si="14"/>
        <v>748586</v>
      </c>
      <c r="G47" s="367">
        <v>0</v>
      </c>
      <c r="H47" s="367">
        <f t="shared" si="13"/>
        <v>100</v>
      </c>
      <c r="I47" s="223"/>
      <c r="J47" s="223"/>
    </row>
    <row r="48" spans="1:13" s="221" customFormat="1" x14ac:dyDescent="0.25">
      <c r="A48" s="332">
        <v>423</v>
      </c>
      <c r="B48" s="326" t="s">
        <v>352</v>
      </c>
      <c r="C48" s="401">
        <f>SUM(C49)</f>
        <v>689048</v>
      </c>
      <c r="D48" s="401">
        <f t="shared" ref="D48:F48" si="15">SUM(D49)</f>
        <v>689048</v>
      </c>
      <c r="E48" s="401">
        <f t="shared" si="15"/>
        <v>748586</v>
      </c>
      <c r="F48" s="401">
        <f t="shared" si="15"/>
        <v>748586</v>
      </c>
      <c r="G48" s="367"/>
      <c r="H48" s="367"/>
      <c r="I48" s="223"/>
      <c r="J48" s="223"/>
    </row>
    <row r="49" spans="1:13" s="221" customFormat="1" x14ac:dyDescent="0.25">
      <c r="A49" s="361">
        <v>4231</v>
      </c>
      <c r="B49" s="362" t="s">
        <v>325</v>
      </c>
      <c r="C49" s="405">
        <v>689048</v>
      </c>
      <c r="D49" s="405">
        <v>689048</v>
      </c>
      <c r="E49" s="405">
        <v>748586</v>
      </c>
      <c r="F49" s="405">
        <v>748586</v>
      </c>
      <c r="G49" s="336"/>
      <c r="H49" s="336"/>
      <c r="I49" s="223"/>
      <c r="J49" s="223"/>
    </row>
    <row r="50" spans="1:13" s="199" customFormat="1" ht="31.5" x14ac:dyDescent="0.25">
      <c r="A50" s="358" t="s">
        <v>271</v>
      </c>
      <c r="B50" s="359" t="s">
        <v>366</v>
      </c>
      <c r="C50" s="394">
        <f>SUM(C51)</f>
        <v>291991</v>
      </c>
      <c r="D50" s="394">
        <f t="shared" ref="D50:F50" si="16">SUM(D51)</f>
        <v>291991</v>
      </c>
      <c r="E50" s="394">
        <f>SUM(E51)</f>
        <v>453991</v>
      </c>
      <c r="F50" s="394">
        <f t="shared" si="16"/>
        <v>453914</v>
      </c>
      <c r="G50" s="372">
        <f>D50/C50*100</f>
        <v>100</v>
      </c>
      <c r="H50" s="372">
        <f>F50/E50*100</f>
        <v>99.983039311351988</v>
      </c>
      <c r="I50" s="216"/>
      <c r="J50" s="216"/>
      <c r="K50" s="216"/>
      <c r="L50" s="216"/>
      <c r="M50" s="216"/>
    </row>
    <row r="51" spans="1:13" s="218" customFormat="1" ht="15" customHeight="1" x14ac:dyDescent="0.25">
      <c r="A51" s="360">
        <v>16</v>
      </c>
      <c r="B51" s="360" t="s">
        <v>264</v>
      </c>
      <c r="C51" s="395">
        <f>SUM(C52,)</f>
        <v>291991</v>
      </c>
      <c r="D51" s="395">
        <f t="shared" ref="D51:F51" si="17">SUM(D52,)</f>
        <v>291991</v>
      </c>
      <c r="E51" s="395">
        <f>SUM(E52,)</f>
        <v>453991</v>
      </c>
      <c r="F51" s="395">
        <f t="shared" si="17"/>
        <v>453914</v>
      </c>
      <c r="G51" s="373">
        <f>D51/C51*100</f>
        <v>100</v>
      </c>
      <c r="H51" s="373">
        <f>F51/E51*100</f>
        <v>99.983039311351988</v>
      </c>
      <c r="I51" s="216"/>
      <c r="J51" s="217"/>
      <c r="K51" s="217"/>
      <c r="L51" s="217"/>
      <c r="M51" s="217"/>
    </row>
    <row r="52" spans="1:13" s="223" customFormat="1" x14ac:dyDescent="0.2">
      <c r="A52" s="316">
        <v>4</v>
      </c>
      <c r="B52" s="324" t="s">
        <v>21</v>
      </c>
      <c r="C52" s="403">
        <f>SUM(C53,C56)</f>
        <v>291991</v>
      </c>
      <c r="D52" s="403">
        <f t="shared" ref="D52:F52" si="18">SUM(D53,D56)</f>
        <v>291991</v>
      </c>
      <c r="E52" s="403">
        <f t="shared" si="18"/>
        <v>453991</v>
      </c>
      <c r="F52" s="403">
        <f t="shared" si="18"/>
        <v>453914</v>
      </c>
      <c r="G52" s="367">
        <f>D52/C52*100</f>
        <v>100</v>
      </c>
      <c r="H52" s="367">
        <f>F52/E52*100</f>
        <v>99.983039311351988</v>
      </c>
    </row>
    <row r="53" spans="1:13" s="225" customFormat="1" x14ac:dyDescent="0.2">
      <c r="A53" s="331">
        <v>42</v>
      </c>
      <c r="B53" s="323" t="s">
        <v>22</v>
      </c>
      <c r="C53" s="402">
        <f>SUM(C54,)</f>
        <v>383.25</v>
      </c>
      <c r="D53" s="402">
        <f t="shared" ref="D53:F53" si="19">SUM(D54,)</f>
        <v>383.25</v>
      </c>
      <c r="E53" s="402">
        <f>SUM(E54,)</f>
        <v>0</v>
      </c>
      <c r="F53" s="402">
        <f t="shared" si="19"/>
        <v>0</v>
      </c>
      <c r="G53" s="367">
        <f>D53/C53*100</f>
        <v>100</v>
      </c>
      <c r="H53" s="367">
        <v>0</v>
      </c>
      <c r="I53" s="223"/>
      <c r="J53" s="223"/>
    </row>
    <row r="54" spans="1:13" s="221" customFormat="1" x14ac:dyDescent="0.25">
      <c r="A54" s="332">
        <v>422</v>
      </c>
      <c r="B54" s="326" t="s">
        <v>114</v>
      </c>
      <c r="C54" s="401">
        <f>SUM(C55:C55)</f>
        <v>383.25</v>
      </c>
      <c r="D54" s="401">
        <f>SUM(D55:D55)</f>
        <v>383.25</v>
      </c>
      <c r="E54" s="401">
        <f>SUM(E55:E55)</f>
        <v>0</v>
      </c>
      <c r="F54" s="401">
        <f>SUM(F55:F55)</f>
        <v>0</v>
      </c>
      <c r="G54" s="367"/>
      <c r="H54" s="367"/>
      <c r="I54" s="223"/>
      <c r="J54" s="223"/>
    </row>
    <row r="55" spans="1:13" x14ac:dyDescent="0.25">
      <c r="A55" s="333">
        <v>4224</v>
      </c>
      <c r="B55" s="334" t="s">
        <v>272</v>
      </c>
      <c r="C55" s="404">
        <v>383.25</v>
      </c>
      <c r="D55" s="404">
        <v>383.25</v>
      </c>
      <c r="E55" s="404">
        <v>0</v>
      </c>
      <c r="F55" s="404">
        <v>0</v>
      </c>
      <c r="G55" s="336"/>
      <c r="H55" s="336"/>
      <c r="I55" s="223"/>
      <c r="J55" s="223"/>
    </row>
    <row r="56" spans="1:13" s="221" customFormat="1" x14ac:dyDescent="0.25">
      <c r="A56" s="332">
        <v>423</v>
      </c>
      <c r="B56" s="326" t="s">
        <v>352</v>
      </c>
      <c r="C56" s="401">
        <f>SUM(C57)</f>
        <v>291607.75</v>
      </c>
      <c r="D56" s="401">
        <f t="shared" ref="D56:F56" si="20">SUM(D57)</f>
        <v>291607.75</v>
      </c>
      <c r="E56" s="401">
        <f t="shared" si="20"/>
        <v>453991</v>
      </c>
      <c r="F56" s="401">
        <f t="shared" si="20"/>
        <v>453914</v>
      </c>
      <c r="G56" s="367"/>
      <c r="H56" s="367"/>
      <c r="I56" s="223"/>
      <c r="J56" s="223"/>
    </row>
    <row r="57" spans="1:13" s="221" customFormat="1" x14ac:dyDescent="0.25">
      <c r="A57" s="361">
        <v>4231</v>
      </c>
      <c r="B57" s="362" t="s">
        <v>325</v>
      </c>
      <c r="C57" s="405">
        <v>291607.75</v>
      </c>
      <c r="D57" s="405">
        <v>291607.75</v>
      </c>
      <c r="E57" s="405">
        <v>453991</v>
      </c>
      <c r="F57" s="405">
        <v>453914</v>
      </c>
      <c r="G57" s="336"/>
      <c r="H57" s="336"/>
      <c r="I57" s="223"/>
      <c r="J57" s="223"/>
    </row>
    <row r="58" spans="1:13" s="199" customFormat="1" x14ac:dyDescent="0.25">
      <c r="A58" s="364" t="s">
        <v>273</v>
      </c>
      <c r="B58" s="365" t="s">
        <v>274</v>
      </c>
      <c r="C58" s="393">
        <f>SUM(C59)</f>
        <v>12763299.359999999</v>
      </c>
      <c r="D58" s="393">
        <f t="shared" ref="D58:F58" si="21">SUM(D59)</f>
        <v>11654413.460000001</v>
      </c>
      <c r="E58" s="393">
        <f>SUM(E59)</f>
        <v>13466060.430000002</v>
      </c>
      <c r="F58" s="393">
        <f t="shared" si="21"/>
        <v>13857822.73</v>
      </c>
      <c r="G58" s="445">
        <f>D58/C58*100</f>
        <v>91.311918112057839</v>
      </c>
      <c r="H58" s="445">
        <f>F58/E58*100</f>
        <v>102.90925695779013</v>
      </c>
      <c r="I58" s="216"/>
      <c r="J58" s="216"/>
      <c r="K58" s="216"/>
      <c r="L58" s="216"/>
      <c r="M58" s="216"/>
    </row>
    <row r="59" spans="1:13" s="199" customFormat="1" ht="31.5" x14ac:dyDescent="0.25">
      <c r="A59" s="358" t="s">
        <v>268</v>
      </c>
      <c r="B59" s="359" t="s">
        <v>275</v>
      </c>
      <c r="C59" s="394">
        <f>SUM(C60,C65,C104,C150,C157,C173,C177,C188,C193)</f>
        <v>12763299.359999999</v>
      </c>
      <c r="D59" s="394">
        <f>SUM(D60,D65,D104,D150,D157,D173,D177,D188,D193)</f>
        <v>11654413.460000001</v>
      </c>
      <c r="E59" s="394">
        <f>SUM(E60,E65,E104,E150,E157,E173,E177,E188,E193)</f>
        <v>13466060.430000002</v>
      </c>
      <c r="F59" s="394">
        <f>SUM(F60,F65,F104,F150,F157,F173,F177,F188,F193)</f>
        <v>13857822.73</v>
      </c>
      <c r="G59" s="372">
        <f>D59/C59*100</f>
        <v>91.311918112057839</v>
      </c>
      <c r="H59" s="372">
        <f>F59/E59*100</f>
        <v>102.90925695779013</v>
      </c>
      <c r="I59" s="216"/>
      <c r="J59" s="216"/>
      <c r="K59" s="216"/>
      <c r="L59" s="216"/>
      <c r="M59" s="216"/>
    </row>
    <row r="60" spans="1:13" s="218" customFormat="1" ht="15" customHeight="1" x14ac:dyDescent="0.25">
      <c r="A60" s="360">
        <v>11</v>
      </c>
      <c r="B60" s="360" t="s">
        <v>45</v>
      </c>
      <c r="C60" s="395">
        <f>SUM(C61)</f>
        <v>162000</v>
      </c>
      <c r="D60" s="395">
        <f>SUM(D61)</f>
        <v>162000</v>
      </c>
      <c r="E60" s="395">
        <f>SUM(E61)</f>
        <v>0</v>
      </c>
      <c r="F60" s="395">
        <f>SUM(F61)</f>
        <v>0</v>
      </c>
      <c r="G60" s="373">
        <f>D60/C60*100</f>
        <v>100</v>
      </c>
      <c r="H60" s="373">
        <v>0</v>
      </c>
      <c r="I60" s="216"/>
      <c r="J60" s="217"/>
      <c r="K60" s="217"/>
      <c r="L60" s="217"/>
      <c r="M60" s="217"/>
    </row>
    <row r="61" spans="1:13" s="225" customFormat="1" x14ac:dyDescent="0.2">
      <c r="A61" s="331">
        <v>42</v>
      </c>
      <c r="B61" s="323" t="s">
        <v>22</v>
      </c>
      <c r="C61" s="402">
        <f>SUM(C62)</f>
        <v>162000</v>
      </c>
      <c r="D61" s="402">
        <f t="shared" ref="D61:F61" si="22">SUM(D62)</f>
        <v>162000</v>
      </c>
      <c r="E61" s="402">
        <f>SUM(E62)</f>
        <v>0</v>
      </c>
      <c r="F61" s="402">
        <f t="shared" si="22"/>
        <v>0</v>
      </c>
      <c r="G61" s="367">
        <f>D61/C61*100</f>
        <v>100</v>
      </c>
      <c r="H61" s="367">
        <v>0</v>
      </c>
      <c r="I61" s="223"/>
      <c r="J61" s="223"/>
    </row>
    <row r="62" spans="1:13" s="221" customFormat="1" x14ac:dyDescent="0.25">
      <c r="A62" s="332">
        <v>422</v>
      </c>
      <c r="B62" s="326" t="s">
        <v>114</v>
      </c>
      <c r="C62" s="401">
        <f>SUM(C63:C64)</f>
        <v>162000</v>
      </c>
      <c r="D62" s="401">
        <f t="shared" ref="D62:F62" si="23">SUM(D63:D64)</f>
        <v>162000</v>
      </c>
      <c r="E62" s="401">
        <f t="shared" si="23"/>
        <v>0</v>
      </c>
      <c r="F62" s="401">
        <f t="shared" si="23"/>
        <v>0</v>
      </c>
      <c r="G62" s="367"/>
      <c r="H62" s="367"/>
      <c r="I62" s="223"/>
      <c r="J62" s="223"/>
    </row>
    <row r="63" spans="1:13" s="221" customFormat="1" x14ac:dyDescent="0.25">
      <c r="A63" s="361">
        <v>4221</v>
      </c>
      <c r="B63" s="362" t="s">
        <v>228</v>
      </c>
      <c r="C63" s="405">
        <v>0</v>
      </c>
      <c r="D63" s="405">
        <v>0</v>
      </c>
      <c r="E63" s="405">
        <v>0</v>
      </c>
      <c r="F63" s="405">
        <v>0</v>
      </c>
      <c r="G63" s="336"/>
      <c r="H63" s="336"/>
      <c r="I63" s="223"/>
      <c r="J63" s="223"/>
    </row>
    <row r="64" spans="1:13" x14ac:dyDescent="0.25">
      <c r="A64" s="333">
        <v>4224</v>
      </c>
      <c r="B64" s="334" t="s">
        <v>272</v>
      </c>
      <c r="C64" s="404">
        <v>162000</v>
      </c>
      <c r="D64" s="404">
        <v>162000</v>
      </c>
      <c r="E64" s="404">
        <v>0</v>
      </c>
      <c r="F64" s="404">
        <v>0</v>
      </c>
      <c r="G64" s="336"/>
      <c r="H64" s="336"/>
      <c r="I64" s="223"/>
      <c r="J64" s="223"/>
    </row>
    <row r="65" spans="1:13" s="221" customFormat="1" x14ac:dyDescent="0.25">
      <c r="A65" s="360">
        <v>31</v>
      </c>
      <c r="B65" s="360" t="s">
        <v>59</v>
      </c>
      <c r="C65" s="395">
        <f>SUM(C66,C91)</f>
        <v>259632.46</v>
      </c>
      <c r="D65" s="395">
        <f>SUM(D66,D91)</f>
        <v>99721.79</v>
      </c>
      <c r="E65" s="395">
        <f>SUM(E66,E91)</f>
        <v>324517.98</v>
      </c>
      <c r="F65" s="395">
        <f>SUM(F66,F91)</f>
        <v>254234.1</v>
      </c>
      <c r="G65" s="373">
        <f>D65/C65*100</f>
        <v>38.408829928276297</v>
      </c>
      <c r="H65" s="373">
        <f>F65/E65*100</f>
        <v>78.342069058854619</v>
      </c>
      <c r="I65" s="216"/>
      <c r="J65" s="222"/>
      <c r="K65" s="222"/>
      <c r="L65" s="222"/>
      <c r="M65" s="222"/>
    </row>
    <row r="66" spans="1:13" s="221" customFormat="1" x14ac:dyDescent="0.25">
      <c r="A66" s="325">
        <v>3</v>
      </c>
      <c r="B66" s="326" t="s">
        <v>50</v>
      </c>
      <c r="C66" s="401">
        <f>SUM(C67,C74,C80,C84)</f>
        <v>101730</v>
      </c>
      <c r="D66" s="401">
        <f>SUM(D67,D74,D80,D84)</f>
        <v>2928.3100000000004</v>
      </c>
      <c r="E66" s="401">
        <f>SUM(E67,E74,E80,E84)</f>
        <v>4317.9799999999996</v>
      </c>
      <c r="F66" s="401">
        <f>SUM(F67,F74,F80,F84)</f>
        <v>1068.6300000000001</v>
      </c>
      <c r="G66" s="367">
        <f>D66/C66*100</f>
        <v>2.8785117467806947</v>
      </c>
      <c r="H66" s="367">
        <f>F66/E66*100</f>
        <v>24.748377713653149</v>
      </c>
      <c r="I66" s="216"/>
      <c r="J66" s="222"/>
      <c r="K66" s="222"/>
      <c r="L66" s="222"/>
      <c r="M66" s="222"/>
    </row>
    <row r="67" spans="1:13" s="199" customFormat="1" ht="14.25" customHeight="1" x14ac:dyDescent="0.25">
      <c r="A67" s="327">
        <v>31</v>
      </c>
      <c r="B67" s="328" t="s">
        <v>16</v>
      </c>
      <c r="C67" s="397">
        <f>SUM(C68,C70,C72)</f>
        <v>34930</v>
      </c>
      <c r="D67" s="397">
        <f>SUM(D68,D70,D72)</f>
        <v>0</v>
      </c>
      <c r="E67" s="397">
        <f>SUM(E68,E70,E72)</f>
        <v>0</v>
      </c>
      <c r="F67" s="397">
        <f>SUM(F68,F70,F72)</f>
        <v>0</v>
      </c>
      <c r="G67" s="367">
        <f>D67/C67*100</f>
        <v>0</v>
      </c>
      <c r="H67" s="367">
        <v>0</v>
      </c>
      <c r="I67" s="216"/>
      <c r="J67" s="216"/>
      <c r="K67" s="231" t="e">
        <f>SUM(#REF!)</f>
        <v>#REF!</v>
      </c>
      <c r="L67" s="232" t="e">
        <f>SUM(#REF!)</f>
        <v>#REF!</v>
      </c>
      <c r="M67" s="199">
        <f>SUM(E67:J67)</f>
        <v>0</v>
      </c>
    </row>
    <row r="68" spans="1:13" s="221" customFormat="1" ht="14.25" customHeight="1" x14ac:dyDescent="0.25">
      <c r="A68" s="317">
        <v>311</v>
      </c>
      <c r="B68" s="329" t="s">
        <v>117</v>
      </c>
      <c r="C68" s="398">
        <f>SUM(C69)</f>
        <v>29000</v>
      </c>
      <c r="D68" s="398">
        <f>SUM(D69)</f>
        <v>0</v>
      </c>
      <c r="E68" s="398">
        <f>SUM(E69)</f>
        <v>0</v>
      </c>
      <c r="F68" s="398">
        <f>SUM(F69)</f>
        <v>0</v>
      </c>
      <c r="G68" s="367"/>
      <c r="H68" s="367"/>
      <c r="I68" s="216"/>
      <c r="J68" s="222"/>
      <c r="K68" s="230"/>
      <c r="L68" s="230"/>
    </row>
    <row r="69" spans="1:13" ht="14.25" customHeight="1" x14ac:dyDescent="0.25">
      <c r="A69" s="318">
        <v>3111</v>
      </c>
      <c r="B69" s="330" t="s">
        <v>195</v>
      </c>
      <c r="C69" s="399">
        <v>29000</v>
      </c>
      <c r="D69" s="399">
        <v>0</v>
      </c>
      <c r="E69" s="399">
        <v>0</v>
      </c>
      <c r="F69" s="399">
        <v>0</v>
      </c>
      <c r="G69" s="336"/>
      <c r="H69" s="336"/>
      <c r="I69" s="216"/>
      <c r="J69" s="227"/>
      <c r="K69" s="228"/>
      <c r="L69" s="228"/>
    </row>
    <row r="70" spans="1:13" s="221" customFormat="1" ht="15.75" customHeight="1" x14ac:dyDescent="0.25">
      <c r="A70" s="317">
        <v>312</v>
      </c>
      <c r="B70" s="329" t="s">
        <v>123</v>
      </c>
      <c r="C70" s="398">
        <f>SUM(C71)</f>
        <v>2300</v>
      </c>
      <c r="D70" s="396">
        <f>SUM(D71)</f>
        <v>0</v>
      </c>
      <c r="E70" s="398">
        <f>SUM(E71)</f>
        <v>0</v>
      </c>
      <c r="F70" s="396">
        <f>SUM(F71)</f>
        <v>0</v>
      </c>
      <c r="G70" s="367"/>
      <c r="H70" s="367"/>
      <c r="I70" s="216"/>
      <c r="J70" s="222"/>
    </row>
    <row r="71" spans="1:13" x14ac:dyDescent="0.25">
      <c r="A71" s="318" t="s">
        <v>207</v>
      </c>
      <c r="B71" s="330" t="s">
        <v>123</v>
      </c>
      <c r="C71" s="399">
        <v>2300</v>
      </c>
      <c r="D71" s="399">
        <v>0</v>
      </c>
      <c r="E71" s="399">
        <v>0</v>
      </c>
      <c r="F71" s="399">
        <v>0</v>
      </c>
      <c r="G71" s="336"/>
      <c r="H71" s="336"/>
      <c r="I71" s="216"/>
      <c r="J71" s="227"/>
      <c r="K71" s="227"/>
      <c r="L71" s="227"/>
      <c r="M71" s="227"/>
    </row>
    <row r="72" spans="1:13" s="221" customFormat="1" ht="14.25" customHeight="1" x14ac:dyDescent="0.25">
      <c r="A72" s="317">
        <v>313</v>
      </c>
      <c r="B72" s="329" t="s">
        <v>118</v>
      </c>
      <c r="C72" s="396">
        <f>SUM(C73:C73)</f>
        <v>3630</v>
      </c>
      <c r="D72" s="396">
        <f>SUM(D73:D73)</f>
        <v>0</v>
      </c>
      <c r="E72" s="396">
        <f>SUM(E73:E73)</f>
        <v>0</v>
      </c>
      <c r="F72" s="396">
        <f>SUM(F73:F73)</f>
        <v>0</v>
      </c>
      <c r="G72" s="367"/>
      <c r="H72" s="367"/>
      <c r="I72" s="216"/>
      <c r="J72" s="222"/>
      <c r="K72" s="230"/>
      <c r="L72" s="230"/>
    </row>
    <row r="73" spans="1:13" ht="14.25" customHeight="1" x14ac:dyDescent="0.25">
      <c r="A73" s="318">
        <v>3132</v>
      </c>
      <c r="B73" s="330" t="s">
        <v>196</v>
      </c>
      <c r="C73" s="399">
        <v>3630</v>
      </c>
      <c r="D73" s="399">
        <v>0</v>
      </c>
      <c r="E73" s="399">
        <v>0</v>
      </c>
      <c r="F73" s="399">
        <v>0</v>
      </c>
      <c r="G73" s="336"/>
      <c r="H73" s="336"/>
      <c r="I73" s="216"/>
      <c r="J73" s="227"/>
      <c r="K73" s="228"/>
      <c r="L73" s="228"/>
    </row>
    <row r="74" spans="1:13" s="199" customFormat="1" ht="15.75" customHeight="1" x14ac:dyDescent="0.25">
      <c r="A74" s="327">
        <v>32</v>
      </c>
      <c r="B74" s="328" t="s">
        <v>17</v>
      </c>
      <c r="C74" s="400">
        <f>SUM(C75,C77)</f>
        <v>57350</v>
      </c>
      <c r="D74" s="400">
        <f t="shared" ref="D74:F74" si="24">SUM(D75,D77)</f>
        <v>0</v>
      </c>
      <c r="E74" s="400">
        <f>SUM(E75,E77)</f>
        <v>0</v>
      </c>
      <c r="F74" s="400">
        <f t="shared" si="24"/>
        <v>0</v>
      </c>
      <c r="G74" s="367">
        <f>D74/C74*100</f>
        <v>0</v>
      </c>
      <c r="H74" s="367">
        <v>0</v>
      </c>
      <c r="I74" s="216"/>
      <c r="J74" s="216"/>
    </row>
    <row r="75" spans="1:13" s="221" customFormat="1" ht="15.75" customHeight="1" x14ac:dyDescent="0.25">
      <c r="A75" s="317">
        <v>322</v>
      </c>
      <c r="B75" s="329" t="s">
        <v>125</v>
      </c>
      <c r="C75" s="396">
        <f>SUM(C76:C76)</f>
        <v>1070</v>
      </c>
      <c r="D75" s="396">
        <f t="shared" ref="D75:F75" si="25">SUM(D76:D76)</f>
        <v>0</v>
      </c>
      <c r="E75" s="396">
        <f>SUM(E76:E76)</f>
        <v>0</v>
      </c>
      <c r="F75" s="396">
        <f t="shared" si="25"/>
        <v>0</v>
      </c>
      <c r="G75" s="367"/>
      <c r="H75" s="367"/>
      <c r="I75" s="216"/>
      <c r="J75" s="222"/>
    </row>
    <row r="76" spans="1:13" x14ac:dyDescent="0.25">
      <c r="A76" s="318" t="s">
        <v>201</v>
      </c>
      <c r="B76" s="330" t="s">
        <v>142</v>
      </c>
      <c r="C76" s="399">
        <v>1070</v>
      </c>
      <c r="D76" s="399">
        <v>0</v>
      </c>
      <c r="E76" s="399">
        <v>0</v>
      </c>
      <c r="F76" s="399">
        <v>0</v>
      </c>
      <c r="G76" s="336"/>
      <c r="H76" s="336"/>
      <c r="I76" s="216"/>
      <c r="J76" s="227"/>
      <c r="K76" s="227"/>
      <c r="L76" s="227"/>
      <c r="M76" s="227"/>
    </row>
    <row r="77" spans="1:13" s="221" customFormat="1" ht="15.75" customHeight="1" x14ac:dyDescent="0.25">
      <c r="A77" s="317">
        <v>323</v>
      </c>
      <c r="B77" s="329" t="s">
        <v>111</v>
      </c>
      <c r="C77" s="396">
        <f>SUM(C78:C79)</f>
        <v>56280</v>
      </c>
      <c r="D77" s="396">
        <f t="shared" ref="D77:F77" si="26">SUM(D78:D79)</f>
        <v>0</v>
      </c>
      <c r="E77" s="396">
        <f>SUM(E78:E79)</f>
        <v>0</v>
      </c>
      <c r="F77" s="396">
        <f t="shared" si="26"/>
        <v>0</v>
      </c>
      <c r="G77" s="367"/>
      <c r="H77" s="367"/>
      <c r="I77" s="216"/>
      <c r="J77" s="222"/>
    </row>
    <row r="78" spans="1:13" x14ac:dyDescent="0.25">
      <c r="A78" s="318" t="s">
        <v>210</v>
      </c>
      <c r="B78" s="330" t="s">
        <v>211</v>
      </c>
      <c r="C78" s="399">
        <v>56280</v>
      </c>
      <c r="D78" s="399">
        <v>0</v>
      </c>
      <c r="E78" s="399">
        <v>0</v>
      </c>
      <c r="F78" s="399">
        <v>0</v>
      </c>
      <c r="G78" s="336"/>
      <c r="H78" s="336"/>
      <c r="I78" s="216"/>
      <c r="J78" s="227"/>
      <c r="K78" s="227"/>
      <c r="L78" s="227"/>
      <c r="M78" s="227"/>
    </row>
    <row r="79" spans="1:13" x14ac:dyDescent="0.25">
      <c r="A79" s="318">
        <v>3239</v>
      </c>
      <c r="B79" s="330" t="s">
        <v>146</v>
      </c>
      <c r="C79" s="399">
        <v>0</v>
      </c>
      <c r="D79" s="399">
        <v>0</v>
      </c>
      <c r="E79" s="399">
        <v>0</v>
      </c>
      <c r="F79" s="399">
        <v>0</v>
      </c>
      <c r="G79" s="336"/>
      <c r="H79" s="336"/>
      <c r="I79" s="216"/>
      <c r="J79" s="227"/>
      <c r="K79" s="227"/>
      <c r="L79" s="227"/>
      <c r="M79" s="227"/>
    </row>
    <row r="80" spans="1:13" s="199" customFormat="1" ht="15.75" customHeight="1" x14ac:dyDescent="0.25">
      <c r="A80" s="327">
        <v>34</v>
      </c>
      <c r="B80" s="328" t="s">
        <v>20</v>
      </c>
      <c r="C80" s="400">
        <f>SUM(C81)</f>
        <v>8000</v>
      </c>
      <c r="D80" s="400">
        <f t="shared" ref="D80:F80" si="27">SUM(D81)</f>
        <v>2928.3100000000004</v>
      </c>
      <c r="E80" s="400">
        <f>SUM(E81)</f>
        <v>2867.98</v>
      </c>
      <c r="F80" s="400">
        <f t="shared" si="27"/>
        <v>1068.6300000000001</v>
      </c>
      <c r="G80" s="367">
        <f>D80/C80*100</f>
        <v>36.603875000000002</v>
      </c>
      <c r="H80" s="367">
        <f>F80/E80*100</f>
        <v>37.26072008870355</v>
      </c>
      <c r="I80" s="216"/>
      <c r="J80" s="216"/>
    </row>
    <row r="81" spans="1:15" s="221" customFormat="1" ht="15.75" customHeight="1" x14ac:dyDescent="0.25">
      <c r="A81" s="317">
        <v>343</v>
      </c>
      <c r="B81" s="329" t="s">
        <v>128</v>
      </c>
      <c r="C81" s="396">
        <f>SUM(C82:C83)</f>
        <v>8000</v>
      </c>
      <c r="D81" s="396">
        <f t="shared" ref="D81:F81" si="28">SUM(D82:D83)</f>
        <v>2928.3100000000004</v>
      </c>
      <c r="E81" s="396">
        <f>SUM(E82:E83)</f>
        <v>2867.98</v>
      </c>
      <c r="F81" s="396">
        <f t="shared" si="28"/>
        <v>1068.6300000000001</v>
      </c>
      <c r="G81" s="367"/>
      <c r="H81" s="367"/>
      <c r="I81" s="216"/>
      <c r="J81" s="222"/>
    </row>
    <row r="82" spans="1:15" x14ac:dyDescent="0.25">
      <c r="A82" s="318">
        <v>3433</v>
      </c>
      <c r="B82" s="330" t="s">
        <v>276</v>
      </c>
      <c r="C82" s="399">
        <v>3318</v>
      </c>
      <c r="D82" s="399">
        <v>2363.5100000000002</v>
      </c>
      <c r="E82" s="399">
        <v>1318</v>
      </c>
      <c r="F82" s="399">
        <v>1068.6300000000001</v>
      </c>
      <c r="G82" s="336"/>
      <c r="H82" s="336"/>
      <c r="I82" s="216"/>
      <c r="J82" s="227"/>
      <c r="K82" s="227"/>
      <c r="L82" s="227"/>
      <c r="M82" s="227"/>
    </row>
    <row r="83" spans="1:15" x14ac:dyDescent="0.25">
      <c r="A83" s="318">
        <v>3434</v>
      </c>
      <c r="B83" s="330" t="s">
        <v>277</v>
      </c>
      <c r="C83" s="399">
        <v>4682</v>
      </c>
      <c r="D83" s="399">
        <v>564.79999999999995</v>
      </c>
      <c r="E83" s="399">
        <v>1549.98</v>
      </c>
      <c r="F83" s="399">
        <v>0</v>
      </c>
      <c r="G83" s="336"/>
      <c r="H83" s="336"/>
      <c r="I83" s="216"/>
      <c r="J83" s="227"/>
      <c r="K83" s="227"/>
      <c r="L83" s="227"/>
      <c r="M83" s="227"/>
    </row>
    <row r="84" spans="1:15" s="199" customFormat="1" ht="15.75" customHeight="1" x14ac:dyDescent="0.25">
      <c r="A84" s="327">
        <v>38</v>
      </c>
      <c r="B84" s="328" t="s">
        <v>119</v>
      </c>
      <c r="C84" s="400">
        <f>SUM(C85,C88)</f>
        <v>1450</v>
      </c>
      <c r="D84" s="400">
        <f t="shared" ref="D84:F84" si="29">SUM(D85,D88)</f>
        <v>0</v>
      </c>
      <c r="E84" s="400">
        <f>SUM(E85,E88)</f>
        <v>1450</v>
      </c>
      <c r="F84" s="400">
        <f t="shared" si="29"/>
        <v>0</v>
      </c>
      <c r="G84" s="367">
        <f>D84/C84*100</f>
        <v>0</v>
      </c>
      <c r="H84" s="367">
        <f>F84/E84*100</f>
        <v>0</v>
      </c>
      <c r="I84" s="216"/>
      <c r="J84" s="216"/>
    </row>
    <row r="85" spans="1:15" s="221" customFormat="1" ht="15.75" customHeight="1" x14ac:dyDescent="0.25">
      <c r="A85" s="317">
        <v>381</v>
      </c>
      <c r="B85" s="329" t="s">
        <v>120</v>
      </c>
      <c r="C85" s="396">
        <f>SUM(C86:C87)</f>
        <v>1327</v>
      </c>
      <c r="D85" s="396">
        <f t="shared" ref="D85:F85" si="30">SUM(D86:D87)</f>
        <v>0</v>
      </c>
      <c r="E85" s="396">
        <f>SUM(E86:E87)</f>
        <v>1327</v>
      </c>
      <c r="F85" s="396">
        <f t="shared" si="30"/>
        <v>0</v>
      </c>
      <c r="G85" s="367"/>
      <c r="H85" s="367"/>
      <c r="I85" s="216"/>
      <c r="J85" s="222"/>
    </row>
    <row r="86" spans="1:15" x14ac:dyDescent="0.25">
      <c r="A86" s="318">
        <v>3811</v>
      </c>
      <c r="B86" s="330" t="s">
        <v>278</v>
      </c>
      <c r="C86" s="399">
        <v>265</v>
      </c>
      <c r="D86" s="399">
        <v>0</v>
      </c>
      <c r="E86" s="399">
        <v>265</v>
      </c>
      <c r="F86" s="399">
        <v>0</v>
      </c>
      <c r="G86" s="336"/>
      <c r="H86" s="336"/>
      <c r="I86" s="216"/>
      <c r="J86" s="227"/>
      <c r="K86" s="227"/>
      <c r="L86" s="227"/>
      <c r="M86" s="227"/>
    </row>
    <row r="87" spans="1:15" x14ac:dyDescent="0.25">
      <c r="A87" s="318">
        <v>3812</v>
      </c>
      <c r="B87" s="330" t="s">
        <v>279</v>
      </c>
      <c r="C87" s="399">
        <v>1062</v>
      </c>
      <c r="D87" s="399">
        <v>0</v>
      </c>
      <c r="E87" s="399">
        <v>1062</v>
      </c>
      <c r="F87" s="399">
        <v>0</v>
      </c>
      <c r="G87" s="336"/>
      <c r="H87" s="336"/>
      <c r="I87" s="216"/>
      <c r="J87" s="227"/>
      <c r="K87" s="227"/>
      <c r="L87" s="227"/>
      <c r="M87" s="227"/>
    </row>
    <row r="88" spans="1:15" s="221" customFormat="1" ht="15.75" customHeight="1" x14ac:dyDescent="0.25">
      <c r="A88" s="317">
        <v>383</v>
      </c>
      <c r="B88" s="329" t="s">
        <v>303</v>
      </c>
      <c r="C88" s="396">
        <f>SUM(C89:C90)</f>
        <v>123</v>
      </c>
      <c r="D88" s="396">
        <f t="shared" ref="D88:F88" si="31">SUM(D89:D90)</f>
        <v>0</v>
      </c>
      <c r="E88" s="396">
        <f>SUM(E89:E90)</f>
        <v>123</v>
      </c>
      <c r="F88" s="396">
        <f t="shared" si="31"/>
        <v>0</v>
      </c>
      <c r="G88" s="367"/>
      <c r="H88" s="367"/>
      <c r="I88" s="216"/>
      <c r="J88" s="222"/>
    </row>
    <row r="89" spans="1:15" x14ac:dyDescent="0.25">
      <c r="A89" s="318">
        <v>3834</v>
      </c>
      <c r="B89" s="330" t="s">
        <v>283</v>
      </c>
      <c r="C89" s="399">
        <v>61.5</v>
      </c>
      <c r="D89" s="399">
        <v>0</v>
      </c>
      <c r="E89" s="399">
        <v>61.5</v>
      </c>
      <c r="F89" s="399">
        <v>0</v>
      </c>
      <c r="G89" s="336"/>
      <c r="H89" s="336"/>
      <c r="I89" s="216"/>
      <c r="J89" s="227"/>
      <c r="K89" s="227"/>
      <c r="L89" s="227"/>
      <c r="M89" s="227"/>
    </row>
    <row r="90" spans="1:15" x14ac:dyDescent="0.25">
      <c r="A90" s="318">
        <v>3835</v>
      </c>
      <c r="B90" s="330" t="s">
        <v>284</v>
      </c>
      <c r="C90" s="399">
        <v>61.5</v>
      </c>
      <c r="D90" s="399">
        <v>0</v>
      </c>
      <c r="E90" s="399">
        <v>61.5</v>
      </c>
      <c r="F90" s="399">
        <v>0</v>
      </c>
      <c r="G90" s="336"/>
      <c r="H90" s="336"/>
      <c r="I90" s="216"/>
      <c r="J90" s="227"/>
      <c r="K90" s="227"/>
      <c r="L90" s="227"/>
      <c r="M90" s="227"/>
    </row>
    <row r="91" spans="1:15" s="223" customFormat="1" x14ac:dyDescent="0.2">
      <c r="A91" s="316">
        <v>4</v>
      </c>
      <c r="B91" s="324" t="s">
        <v>21</v>
      </c>
      <c r="C91" s="403">
        <f>SUM(C95,C92)</f>
        <v>157902.46</v>
      </c>
      <c r="D91" s="403">
        <f t="shared" ref="D91:F91" si="32">SUM(D95,D92)</f>
        <v>96793.48</v>
      </c>
      <c r="E91" s="403">
        <f t="shared" si="32"/>
        <v>320200</v>
      </c>
      <c r="F91" s="403">
        <f t="shared" si="32"/>
        <v>253165.47</v>
      </c>
      <c r="G91" s="367">
        <f>D91/C91*100</f>
        <v>61.299538968550578</v>
      </c>
      <c r="H91" s="367">
        <f>F91/E91*100</f>
        <v>79.064793878825739</v>
      </c>
    </row>
    <row r="92" spans="1:15" s="225" customFormat="1" ht="31.5" x14ac:dyDescent="0.2">
      <c r="A92" s="331">
        <v>41</v>
      </c>
      <c r="B92" s="323" t="s">
        <v>280</v>
      </c>
      <c r="C92" s="402">
        <f>SUM(C93,)</f>
        <v>4000</v>
      </c>
      <c r="D92" s="402">
        <f>SUM(D93,)</f>
        <v>1596.76</v>
      </c>
      <c r="E92" s="402">
        <f>SUM(E93,)</f>
        <v>29700</v>
      </c>
      <c r="F92" s="402">
        <f>SUM(F93,)</f>
        <v>18328.349999999999</v>
      </c>
      <c r="G92" s="367">
        <f>D92/C92*100</f>
        <v>39.918999999999997</v>
      </c>
      <c r="H92" s="367">
        <f>F92/E92*100</f>
        <v>61.711616161616156</v>
      </c>
      <c r="I92" s="223"/>
      <c r="J92" s="223"/>
    </row>
    <row r="93" spans="1:15" s="221" customFormat="1" x14ac:dyDescent="0.25">
      <c r="A93" s="332">
        <v>412</v>
      </c>
      <c r="B93" s="326" t="s">
        <v>112</v>
      </c>
      <c r="C93" s="401">
        <f>SUM(C94:C94)</f>
        <v>4000</v>
      </c>
      <c r="D93" s="401">
        <f>SUM(D94:D94)</f>
        <v>1596.76</v>
      </c>
      <c r="E93" s="401">
        <f>SUM(E94:E94)</f>
        <v>29700</v>
      </c>
      <c r="F93" s="401">
        <f>SUM(F94:F94)</f>
        <v>18328.349999999999</v>
      </c>
      <c r="G93" s="367"/>
      <c r="H93" s="367"/>
      <c r="I93" s="223"/>
      <c r="J93" s="223"/>
      <c r="O93" s="374"/>
    </row>
    <row r="94" spans="1:15" x14ac:dyDescent="0.25">
      <c r="A94" s="333">
        <v>4124</v>
      </c>
      <c r="B94" s="334" t="s">
        <v>281</v>
      </c>
      <c r="C94" s="404">
        <v>4000</v>
      </c>
      <c r="D94" s="404">
        <v>1596.76</v>
      </c>
      <c r="E94" s="404">
        <v>29700</v>
      </c>
      <c r="F94" s="404">
        <v>18328.349999999999</v>
      </c>
      <c r="G94" s="336"/>
      <c r="H94" s="336"/>
      <c r="I94" s="223"/>
      <c r="J94" s="223"/>
    </row>
    <row r="95" spans="1:15" s="225" customFormat="1" x14ac:dyDescent="0.2">
      <c r="A95" s="331">
        <v>42</v>
      </c>
      <c r="B95" s="323" t="s">
        <v>22</v>
      </c>
      <c r="C95" s="402">
        <f>SUM(C96,C102)</f>
        <v>153902.46</v>
      </c>
      <c r="D95" s="402">
        <f t="shared" ref="D95:F95" si="33">SUM(D96,D102)</f>
        <v>95196.72</v>
      </c>
      <c r="E95" s="402">
        <f t="shared" si="33"/>
        <v>290500</v>
      </c>
      <c r="F95" s="402">
        <f t="shared" si="33"/>
        <v>234837.12</v>
      </c>
      <c r="G95" s="367">
        <f>D95/C95*100</f>
        <v>61.855229604517049</v>
      </c>
      <c r="H95" s="367">
        <f>F95/E95*100</f>
        <v>80.838939759036137</v>
      </c>
      <c r="I95" s="223"/>
      <c r="J95" s="223"/>
    </row>
    <row r="96" spans="1:15" s="221" customFormat="1" x14ac:dyDescent="0.25">
      <c r="A96" s="332">
        <v>422</v>
      </c>
      <c r="B96" s="326" t="s">
        <v>114</v>
      </c>
      <c r="C96" s="401">
        <f>SUM(C97:C101)</f>
        <v>138902.46</v>
      </c>
      <c r="D96" s="401">
        <f t="shared" ref="D96:F96" si="34">SUM(D97:D101)</f>
        <v>26471.719999999998</v>
      </c>
      <c r="E96" s="401">
        <f t="shared" si="34"/>
        <v>290500</v>
      </c>
      <c r="F96" s="401">
        <f t="shared" si="34"/>
        <v>234837.12</v>
      </c>
      <c r="G96" s="367"/>
      <c r="H96" s="367"/>
      <c r="I96" s="223"/>
      <c r="J96" s="223"/>
    </row>
    <row r="97" spans="1:13" s="221" customFormat="1" x14ac:dyDescent="0.25">
      <c r="A97" s="361">
        <v>4221</v>
      </c>
      <c r="B97" s="362" t="s">
        <v>228</v>
      </c>
      <c r="C97" s="405">
        <v>3164</v>
      </c>
      <c r="D97" s="405">
        <v>3805.63</v>
      </c>
      <c r="E97" s="405">
        <v>20000</v>
      </c>
      <c r="F97" s="405">
        <v>18900.759999999998</v>
      </c>
      <c r="G97" s="336"/>
      <c r="H97" s="336"/>
      <c r="I97" s="223"/>
      <c r="J97" s="223"/>
    </row>
    <row r="98" spans="1:13" x14ac:dyDescent="0.25">
      <c r="A98" s="333">
        <v>4222</v>
      </c>
      <c r="B98" s="334" t="s">
        <v>226</v>
      </c>
      <c r="C98" s="404">
        <v>3531</v>
      </c>
      <c r="D98" s="404">
        <v>2165.75</v>
      </c>
      <c r="E98" s="404">
        <v>25000</v>
      </c>
      <c r="F98" s="404">
        <v>12305</v>
      </c>
      <c r="G98" s="336"/>
      <c r="H98" s="336"/>
      <c r="I98" s="223"/>
      <c r="J98" s="223"/>
    </row>
    <row r="99" spans="1:13" x14ac:dyDescent="0.25">
      <c r="A99" s="333">
        <v>4223</v>
      </c>
      <c r="B99" s="334" t="s">
        <v>282</v>
      </c>
      <c r="C99" s="404">
        <v>2716.46</v>
      </c>
      <c r="D99" s="404">
        <v>389.4</v>
      </c>
      <c r="E99" s="404">
        <v>0</v>
      </c>
      <c r="F99" s="404">
        <v>0</v>
      </c>
      <c r="G99" s="336"/>
      <c r="H99" s="336"/>
      <c r="I99" s="223"/>
      <c r="J99" s="223"/>
    </row>
    <row r="100" spans="1:13" x14ac:dyDescent="0.25">
      <c r="A100" s="333">
        <v>4224</v>
      </c>
      <c r="B100" s="334" t="s">
        <v>272</v>
      </c>
      <c r="C100" s="404">
        <v>129491</v>
      </c>
      <c r="D100" s="404">
        <v>20110.939999999999</v>
      </c>
      <c r="E100" s="404">
        <v>210500</v>
      </c>
      <c r="F100" s="404">
        <v>201784.33</v>
      </c>
      <c r="G100" s="336"/>
      <c r="H100" s="336"/>
      <c r="I100" s="223"/>
      <c r="J100" s="223"/>
    </row>
    <row r="101" spans="1:13" x14ac:dyDescent="0.25">
      <c r="A101" s="333">
        <v>4227</v>
      </c>
      <c r="B101" s="334" t="s">
        <v>367</v>
      </c>
      <c r="C101" s="404">
        <v>0</v>
      </c>
      <c r="D101" s="404">
        <v>0</v>
      </c>
      <c r="E101" s="404">
        <v>35000</v>
      </c>
      <c r="F101" s="404">
        <v>1847.03</v>
      </c>
      <c r="G101" s="336"/>
      <c r="H101" s="336"/>
      <c r="I101" s="223"/>
      <c r="J101" s="223"/>
    </row>
    <row r="102" spans="1:13" s="221" customFormat="1" x14ac:dyDescent="0.25">
      <c r="A102" s="332">
        <v>423</v>
      </c>
      <c r="B102" s="326" t="s">
        <v>352</v>
      </c>
      <c r="C102" s="401">
        <f>SUM(C103)</f>
        <v>15000</v>
      </c>
      <c r="D102" s="401">
        <f t="shared" ref="D102:F102" si="35">SUM(D103)</f>
        <v>68725</v>
      </c>
      <c r="E102" s="401">
        <f t="shared" si="35"/>
        <v>0</v>
      </c>
      <c r="F102" s="401">
        <f t="shared" si="35"/>
        <v>0</v>
      </c>
      <c r="G102" s="367"/>
      <c r="H102" s="367"/>
      <c r="I102" s="223"/>
      <c r="J102" s="223"/>
    </row>
    <row r="103" spans="1:13" s="221" customFormat="1" x14ac:dyDescent="0.25">
      <c r="A103" s="361">
        <v>4231</v>
      </c>
      <c r="B103" s="362" t="s">
        <v>325</v>
      </c>
      <c r="C103" s="405">
        <v>15000</v>
      </c>
      <c r="D103" s="405">
        <v>68725</v>
      </c>
      <c r="E103" s="405">
        <v>0</v>
      </c>
      <c r="F103" s="405">
        <v>0</v>
      </c>
      <c r="G103" s="336"/>
      <c r="H103" s="336"/>
      <c r="I103" s="223"/>
      <c r="J103" s="223"/>
    </row>
    <row r="104" spans="1:13" s="221" customFormat="1" x14ac:dyDescent="0.25">
      <c r="A104" s="360">
        <v>41</v>
      </c>
      <c r="B104" s="360" t="s">
        <v>62</v>
      </c>
      <c r="C104" s="406">
        <f t="shared" ref="C104:F104" si="36">SUM(C105)</f>
        <v>11940620.9</v>
      </c>
      <c r="D104" s="406">
        <f t="shared" si="36"/>
        <v>11032586.810000001</v>
      </c>
      <c r="E104" s="406">
        <f t="shared" si="36"/>
        <v>12559229.710000001</v>
      </c>
      <c r="F104" s="406">
        <f t="shared" si="36"/>
        <v>13158656.880000001</v>
      </c>
      <c r="G104" s="373">
        <f>D104/C104*100</f>
        <v>92.395419822766499</v>
      </c>
      <c r="H104" s="373">
        <f>F104/E104*100</f>
        <v>104.77280202561086</v>
      </c>
      <c r="I104" s="216"/>
      <c r="J104" s="222"/>
      <c r="K104" s="222"/>
      <c r="L104" s="222"/>
      <c r="M104" s="222"/>
    </row>
    <row r="105" spans="1:13" s="221" customFormat="1" x14ac:dyDescent="0.25">
      <c r="A105" s="325">
        <v>3</v>
      </c>
      <c r="B105" s="326" t="s">
        <v>50</v>
      </c>
      <c r="C105" s="401">
        <f>SUM(C106,C116,C147)</f>
        <v>11940620.9</v>
      </c>
      <c r="D105" s="401">
        <f>SUM(D106,D116,D147)</f>
        <v>11032586.810000001</v>
      </c>
      <c r="E105" s="401">
        <f>SUM(E106,E116,E147)</f>
        <v>12559229.710000001</v>
      </c>
      <c r="F105" s="401">
        <f>SUM(F106,F116,F147)</f>
        <v>13158656.880000001</v>
      </c>
      <c r="G105" s="367">
        <f>D105/C105*100</f>
        <v>92.395419822766499</v>
      </c>
      <c r="H105" s="367">
        <f>F105/E105*100</f>
        <v>104.77280202561086</v>
      </c>
      <c r="I105" s="216"/>
      <c r="J105" s="222"/>
      <c r="K105" s="222"/>
      <c r="L105" s="222"/>
      <c r="M105" s="222"/>
    </row>
    <row r="106" spans="1:13" s="199" customFormat="1" ht="15.75" customHeight="1" x14ac:dyDescent="0.25">
      <c r="A106" s="327">
        <v>31</v>
      </c>
      <c r="B106" s="328" t="s">
        <v>16</v>
      </c>
      <c r="C106" s="400">
        <f>SUM(C107,C111,C113)</f>
        <v>10058000</v>
      </c>
      <c r="D106" s="400">
        <f>SUM(D107,D111,D113)</f>
        <v>9250469.120000001</v>
      </c>
      <c r="E106" s="400">
        <f>SUM(E107,E111,E113)</f>
        <v>10790843.710000001</v>
      </c>
      <c r="F106" s="400">
        <f>SUM(F107,F111,F113)</f>
        <v>11210480.66</v>
      </c>
      <c r="G106" s="367">
        <f>D106/C106*100</f>
        <v>91.971257904155905</v>
      </c>
      <c r="H106" s="367">
        <f>F106/E106*100</f>
        <v>103.88882427804155</v>
      </c>
      <c r="I106" s="216"/>
      <c r="J106" s="216"/>
    </row>
    <row r="107" spans="1:13" s="221" customFormat="1" ht="14.25" customHeight="1" x14ac:dyDescent="0.25">
      <c r="A107" s="317">
        <v>311</v>
      </c>
      <c r="B107" s="329" t="s">
        <v>117</v>
      </c>
      <c r="C107" s="398">
        <f>SUM(C108:C110)</f>
        <v>8713914</v>
      </c>
      <c r="D107" s="398">
        <f>SUM(D108:D110)</f>
        <v>8012839.9800000004</v>
      </c>
      <c r="E107" s="398">
        <f>SUM(E108:E110)</f>
        <v>9379033.7100000009</v>
      </c>
      <c r="F107" s="398">
        <f>SUM(F108:F110)</f>
        <v>9681476.7799999993</v>
      </c>
      <c r="G107" s="367"/>
      <c r="H107" s="367"/>
      <c r="I107" s="216"/>
      <c r="J107" s="222"/>
      <c r="K107" s="230"/>
      <c r="L107" s="230"/>
    </row>
    <row r="108" spans="1:13" ht="14.25" customHeight="1" x14ac:dyDescent="0.25">
      <c r="A108" s="318">
        <v>3111</v>
      </c>
      <c r="B108" s="330" t="s">
        <v>195</v>
      </c>
      <c r="C108" s="399">
        <v>7733914</v>
      </c>
      <c r="D108" s="399">
        <v>7130484.5800000001</v>
      </c>
      <c r="E108" s="399">
        <v>8714300</v>
      </c>
      <c r="F108" s="399">
        <v>9018504.25</v>
      </c>
      <c r="G108" s="336"/>
      <c r="H108" s="336"/>
      <c r="I108" s="216"/>
      <c r="J108" s="227"/>
      <c r="K108" s="228"/>
      <c r="L108" s="228"/>
    </row>
    <row r="109" spans="1:13" ht="14.25" customHeight="1" x14ac:dyDescent="0.25">
      <c r="A109" s="318">
        <v>3113</v>
      </c>
      <c r="B109" s="330" t="s">
        <v>285</v>
      </c>
      <c r="C109" s="399">
        <v>678000</v>
      </c>
      <c r="D109" s="399">
        <v>613302.16</v>
      </c>
      <c r="E109" s="399">
        <v>635000</v>
      </c>
      <c r="F109" s="399">
        <v>662972.53</v>
      </c>
      <c r="G109" s="336"/>
      <c r="H109" s="336"/>
      <c r="I109" s="216"/>
      <c r="J109" s="227"/>
      <c r="K109" s="228"/>
      <c r="L109" s="228"/>
    </row>
    <row r="110" spans="1:13" ht="14.25" customHeight="1" x14ac:dyDescent="0.25">
      <c r="A110" s="318">
        <v>3114</v>
      </c>
      <c r="B110" s="330" t="s">
        <v>286</v>
      </c>
      <c r="C110" s="399">
        <v>302000</v>
      </c>
      <c r="D110" s="399">
        <v>269053.24</v>
      </c>
      <c r="E110" s="399">
        <v>29733.71</v>
      </c>
      <c r="F110" s="399">
        <v>0</v>
      </c>
      <c r="G110" s="336"/>
      <c r="H110" s="336"/>
      <c r="I110" s="216"/>
      <c r="J110" s="227"/>
      <c r="K110" s="228"/>
      <c r="L110" s="228"/>
    </row>
    <row r="111" spans="1:13" s="221" customFormat="1" ht="15.75" customHeight="1" x14ac:dyDescent="0.25">
      <c r="A111" s="317">
        <v>312</v>
      </c>
      <c r="B111" s="329" t="s">
        <v>123</v>
      </c>
      <c r="C111" s="396">
        <f>SUM(C112)</f>
        <v>230995</v>
      </c>
      <c r="D111" s="396">
        <f>SUM(D112)</f>
        <v>253633.01</v>
      </c>
      <c r="E111" s="396">
        <f>SUM(E112)</f>
        <v>205995</v>
      </c>
      <c r="F111" s="396">
        <f>SUM(F112)</f>
        <v>260386.42</v>
      </c>
      <c r="G111" s="367"/>
      <c r="H111" s="367"/>
      <c r="I111" s="216"/>
      <c r="J111" s="222"/>
    </row>
    <row r="112" spans="1:13" x14ac:dyDescent="0.25">
      <c r="A112" s="318" t="s">
        <v>207</v>
      </c>
      <c r="B112" s="330" t="s">
        <v>123</v>
      </c>
      <c r="C112" s="399">
        <v>230995</v>
      </c>
      <c r="D112" s="399">
        <v>253633.01</v>
      </c>
      <c r="E112" s="399">
        <v>205995</v>
      </c>
      <c r="F112" s="399">
        <v>260386.42</v>
      </c>
      <c r="G112" s="336"/>
      <c r="H112" s="336"/>
      <c r="I112" s="216"/>
      <c r="J112" s="227"/>
      <c r="K112" s="227"/>
      <c r="L112" s="227"/>
      <c r="M112" s="227"/>
    </row>
    <row r="113" spans="1:13" s="221" customFormat="1" ht="14.25" customHeight="1" x14ac:dyDescent="0.25">
      <c r="A113" s="317">
        <v>313</v>
      </c>
      <c r="B113" s="329" t="s">
        <v>118</v>
      </c>
      <c r="C113" s="396">
        <f>SUM(C114:C115)</f>
        <v>1113091</v>
      </c>
      <c r="D113" s="396">
        <f>SUM(D114:D115)</f>
        <v>983996.13</v>
      </c>
      <c r="E113" s="396">
        <f>SUM(E114:E115)</f>
        <v>1205815</v>
      </c>
      <c r="F113" s="396">
        <f>SUM(F114:F115)</f>
        <v>1268617.46</v>
      </c>
      <c r="G113" s="367"/>
      <c r="H113" s="367"/>
      <c r="I113" s="216"/>
      <c r="J113" s="222"/>
      <c r="K113" s="230"/>
      <c r="L113" s="230"/>
    </row>
    <row r="114" spans="1:13" ht="14.25" customHeight="1" x14ac:dyDescent="0.25">
      <c r="A114" s="318">
        <v>3132</v>
      </c>
      <c r="B114" s="330" t="s">
        <v>196</v>
      </c>
      <c r="C114" s="399">
        <v>1112000</v>
      </c>
      <c r="D114" s="399">
        <v>983525.87</v>
      </c>
      <c r="E114" s="399">
        <v>1205700</v>
      </c>
      <c r="F114" s="399">
        <v>1268503.1299999999</v>
      </c>
      <c r="G114" s="336"/>
      <c r="H114" s="336"/>
      <c r="I114" s="216"/>
      <c r="J114" s="227"/>
      <c r="K114" s="228"/>
      <c r="L114" s="228"/>
    </row>
    <row r="115" spans="1:13" ht="14.25" customHeight="1" x14ac:dyDescent="0.25">
      <c r="A115" s="318">
        <v>3133</v>
      </c>
      <c r="B115" s="330" t="s">
        <v>197</v>
      </c>
      <c r="C115" s="399">
        <v>1091</v>
      </c>
      <c r="D115" s="399">
        <v>470.26</v>
      </c>
      <c r="E115" s="399">
        <v>115</v>
      </c>
      <c r="F115" s="399">
        <v>114.33</v>
      </c>
      <c r="G115" s="336"/>
      <c r="H115" s="336"/>
      <c r="I115" s="216"/>
      <c r="J115" s="227"/>
      <c r="K115" s="228"/>
      <c r="L115" s="228"/>
    </row>
    <row r="116" spans="1:13" s="199" customFormat="1" ht="15.75" customHeight="1" x14ac:dyDescent="0.25">
      <c r="A116" s="327">
        <v>32</v>
      </c>
      <c r="B116" s="328" t="s">
        <v>17</v>
      </c>
      <c r="C116" s="400">
        <f>SUM(C117,C121,C128,C138,C140)</f>
        <v>1878638.9</v>
      </c>
      <c r="D116" s="400">
        <f t="shared" ref="D116:F116" si="37">SUM(D117,D121,D128,D138,D140)</f>
        <v>1779391.43</v>
      </c>
      <c r="E116" s="400">
        <f t="shared" si="37"/>
        <v>1764404</v>
      </c>
      <c r="F116" s="400">
        <f t="shared" si="37"/>
        <v>1944939.3199999998</v>
      </c>
      <c r="G116" s="367">
        <f>D116/C116*100</f>
        <v>94.717054458948979</v>
      </c>
      <c r="H116" s="367">
        <f>F116/E116*100</f>
        <v>110.23208516870284</v>
      </c>
      <c r="I116" s="216"/>
      <c r="J116" s="216"/>
    </row>
    <row r="117" spans="1:13" s="221" customFormat="1" ht="15.75" customHeight="1" x14ac:dyDescent="0.25">
      <c r="A117" s="317">
        <v>321</v>
      </c>
      <c r="B117" s="329" t="s">
        <v>124</v>
      </c>
      <c r="C117" s="396">
        <f>SUM(C118:C120)</f>
        <v>340766</v>
      </c>
      <c r="D117" s="396">
        <f>SUM(D118:D120)</f>
        <v>313290.31999999995</v>
      </c>
      <c r="E117" s="396">
        <f>SUM(E118:E120)</f>
        <v>362500</v>
      </c>
      <c r="F117" s="396">
        <f>SUM(F118:F120)</f>
        <v>284086.88999999996</v>
      </c>
      <c r="G117" s="367"/>
      <c r="H117" s="367"/>
      <c r="I117" s="216"/>
      <c r="J117" s="222"/>
    </row>
    <row r="118" spans="1:13" x14ac:dyDescent="0.25">
      <c r="A118" s="318" t="s">
        <v>198</v>
      </c>
      <c r="B118" s="330" t="s">
        <v>199</v>
      </c>
      <c r="C118" s="399">
        <v>14645</v>
      </c>
      <c r="D118" s="399">
        <v>19453.849999999999</v>
      </c>
      <c r="E118" s="399">
        <v>12500</v>
      </c>
      <c r="F118" s="399">
        <v>12069.74</v>
      </c>
      <c r="G118" s="336"/>
      <c r="H118" s="336"/>
      <c r="I118" s="216"/>
      <c r="J118" s="227"/>
      <c r="K118" s="227"/>
      <c r="L118" s="227"/>
      <c r="M118" s="227"/>
    </row>
    <row r="119" spans="1:13" x14ac:dyDescent="0.25">
      <c r="A119" s="318" t="s">
        <v>200</v>
      </c>
      <c r="B119" s="330" t="s">
        <v>132</v>
      </c>
      <c r="C119" s="399">
        <v>280812</v>
      </c>
      <c r="D119" s="399">
        <v>266770.37</v>
      </c>
      <c r="E119" s="399">
        <v>285000</v>
      </c>
      <c r="F119" s="399">
        <v>269552.15999999997</v>
      </c>
      <c r="G119" s="336"/>
      <c r="H119" s="336"/>
      <c r="I119" s="216"/>
      <c r="J119" s="227"/>
      <c r="K119" s="227"/>
      <c r="L119" s="227"/>
      <c r="M119" s="227"/>
    </row>
    <row r="120" spans="1:13" x14ac:dyDescent="0.25">
      <c r="A120" s="318">
        <v>3213</v>
      </c>
      <c r="B120" s="330" t="s">
        <v>133</v>
      </c>
      <c r="C120" s="399">
        <v>45309</v>
      </c>
      <c r="D120" s="399">
        <v>27066.1</v>
      </c>
      <c r="E120" s="399">
        <v>65000</v>
      </c>
      <c r="F120" s="399">
        <v>2464.9899999999998</v>
      </c>
      <c r="G120" s="336"/>
      <c r="H120" s="336"/>
      <c r="I120" s="216"/>
      <c r="J120" s="227"/>
      <c r="K120" s="227"/>
      <c r="L120" s="227"/>
      <c r="M120" s="227"/>
    </row>
    <row r="121" spans="1:13" s="221" customFormat="1" ht="15.75" customHeight="1" x14ac:dyDescent="0.25">
      <c r="A121" s="317">
        <v>322</v>
      </c>
      <c r="B121" s="329" t="s">
        <v>125</v>
      </c>
      <c r="C121" s="396">
        <f>SUM(C122:C127)</f>
        <v>620355.9</v>
      </c>
      <c r="D121" s="396">
        <f>SUM(D122:D127)</f>
        <v>560444.19999999995</v>
      </c>
      <c r="E121" s="396">
        <f>SUM(E122:E127)</f>
        <v>606063</v>
      </c>
      <c r="F121" s="396">
        <f>SUM(F122:F127)</f>
        <v>804710.25</v>
      </c>
      <c r="G121" s="367"/>
      <c r="H121" s="367"/>
      <c r="I121" s="216"/>
      <c r="J121" s="222"/>
    </row>
    <row r="122" spans="1:13" x14ac:dyDescent="0.25">
      <c r="A122" s="318" t="s">
        <v>201</v>
      </c>
      <c r="B122" s="330" t="s">
        <v>142</v>
      </c>
      <c r="C122" s="399">
        <v>32563</v>
      </c>
      <c r="D122" s="399">
        <v>29884.68</v>
      </c>
      <c r="E122" s="399">
        <v>27563</v>
      </c>
      <c r="F122" s="399">
        <v>37356.400000000001</v>
      </c>
      <c r="G122" s="336"/>
      <c r="H122" s="336"/>
      <c r="I122" s="216"/>
      <c r="J122" s="227"/>
      <c r="K122" s="227"/>
      <c r="L122" s="227"/>
      <c r="M122" s="227"/>
    </row>
    <row r="123" spans="1:13" x14ac:dyDescent="0.25">
      <c r="A123" s="318">
        <v>3222</v>
      </c>
      <c r="B123" s="330" t="s">
        <v>143</v>
      </c>
      <c r="C123" s="399">
        <v>84151</v>
      </c>
      <c r="D123" s="399">
        <v>72190.509999999995</v>
      </c>
      <c r="E123" s="399">
        <v>15500</v>
      </c>
      <c r="F123" s="399">
        <v>19359.75</v>
      </c>
      <c r="G123" s="336"/>
      <c r="H123" s="336"/>
      <c r="I123" s="216"/>
      <c r="J123" s="227"/>
      <c r="K123" s="227"/>
      <c r="L123" s="227"/>
      <c r="M123" s="227"/>
    </row>
    <row r="124" spans="1:13" x14ac:dyDescent="0.25">
      <c r="A124" s="318" t="s">
        <v>202</v>
      </c>
      <c r="B124" s="330" t="s">
        <v>203</v>
      </c>
      <c r="C124" s="399">
        <v>377427.9</v>
      </c>
      <c r="D124" s="399">
        <v>331154.73</v>
      </c>
      <c r="E124" s="399">
        <v>360000</v>
      </c>
      <c r="F124" s="399">
        <v>395369.75</v>
      </c>
      <c r="G124" s="336"/>
      <c r="H124" s="336"/>
      <c r="I124" s="216"/>
      <c r="J124" s="227"/>
      <c r="K124" s="227"/>
      <c r="L124" s="227"/>
      <c r="M124" s="227"/>
    </row>
    <row r="125" spans="1:13" ht="31.5" x14ac:dyDescent="0.25">
      <c r="A125" s="318" t="s">
        <v>204</v>
      </c>
      <c r="B125" s="330" t="s">
        <v>205</v>
      </c>
      <c r="C125" s="399">
        <v>66636</v>
      </c>
      <c r="D125" s="399">
        <v>57241.71</v>
      </c>
      <c r="E125" s="399">
        <v>3000</v>
      </c>
      <c r="F125" s="399">
        <v>4690.38</v>
      </c>
      <c r="G125" s="336"/>
      <c r="H125" s="336"/>
      <c r="I125" s="216"/>
      <c r="J125" s="227"/>
      <c r="K125" s="227"/>
      <c r="L125" s="227"/>
      <c r="M125" s="227"/>
    </row>
    <row r="126" spans="1:13" x14ac:dyDescent="0.25">
      <c r="A126" s="318">
        <v>3225</v>
      </c>
      <c r="B126" s="330" t="s">
        <v>134</v>
      </c>
      <c r="C126" s="399">
        <v>51924</v>
      </c>
      <c r="D126" s="399">
        <v>27188.44</v>
      </c>
      <c r="E126" s="399">
        <v>50000</v>
      </c>
      <c r="F126" s="399">
        <v>93630.89</v>
      </c>
      <c r="G126" s="336"/>
      <c r="H126" s="336"/>
      <c r="I126" s="216"/>
      <c r="J126" s="227"/>
      <c r="K126" s="227"/>
      <c r="L126" s="227"/>
      <c r="M126" s="227"/>
    </row>
    <row r="127" spans="1:13" x14ac:dyDescent="0.25">
      <c r="A127" s="318">
        <v>3227</v>
      </c>
      <c r="B127" s="330" t="s">
        <v>270</v>
      </c>
      <c r="C127" s="399">
        <v>7654</v>
      </c>
      <c r="D127" s="399">
        <v>42784.13</v>
      </c>
      <c r="E127" s="399">
        <v>150000</v>
      </c>
      <c r="F127" s="399">
        <v>254303.08</v>
      </c>
      <c r="G127" s="336"/>
      <c r="H127" s="336"/>
      <c r="I127" s="216"/>
      <c r="J127" s="227"/>
      <c r="K127" s="227"/>
      <c r="L127" s="227"/>
      <c r="M127" s="227"/>
    </row>
    <row r="128" spans="1:13" s="221" customFormat="1" ht="15.75" customHeight="1" x14ac:dyDescent="0.25">
      <c r="A128" s="317">
        <v>323</v>
      </c>
      <c r="B128" s="329" t="s">
        <v>111</v>
      </c>
      <c r="C128" s="396">
        <f>SUM(C129:C137)</f>
        <v>789445</v>
      </c>
      <c r="D128" s="396">
        <f>SUM(D129:D137)</f>
        <v>804521.95000000007</v>
      </c>
      <c r="E128" s="396">
        <f>SUM(E129:E137)</f>
        <v>639581</v>
      </c>
      <c r="F128" s="396">
        <f>SUM(F129:F137)</f>
        <v>684981.98</v>
      </c>
      <c r="G128" s="367"/>
      <c r="H128" s="367"/>
      <c r="I128" s="216"/>
      <c r="J128" s="222"/>
    </row>
    <row r="129" spans="1:13" x14ac:dyDescent="0.25">
      <c r="A129" s="318" t="s">
        <v>208</v>
      </c>
      <c r="B129" s="330" t="s">
        <v>209</v>
      </c>
      <c r="C129" s="399">
        <v>23226</v>
      </c>
      <c r="D129" s="399">
        <v>17951.28</v>
      </c>
      <c r="E129" s="399">
        <v>17500</v>
      </c>
      <c r="F129" s="399">
        <v>17781.25</v>
      </c>
      <c r="G129" s="336"/>
      <c r="H129" s="336"/>
      <c r="I129" s="216"/>
      <c r="J129" s="227"/>
      <c r="K129" s="227"/>
      <c r="L129" s="227"/>
      <c r="M129" s="227"/>
    </row>
    <row r="130" spans="1:13" x14ac:dyDescent="0.25">
      <c r="A130" s="318" t="s">
        <v>210</v>
      </c>
      <c r="B130" s="330" t="s">
        <v>211</v>
      </c>
      <c r="C130" s="399">
        <v>344236</v>
      </c>
      <c r="D130" s="399">
        <v>437700.45</v>
      </c>
      <c r="E130" s="399">
        <v>270000</v>
      </c>
      <c r="F130" s="399">
        <v>301438.94</v>
      </c>
      <c r="G130" s="336"/>
      <c r="H130" s="336"/>
      <c r="I130" s="216"/>
      <c r="J130" s="227"/>
      <c r="K130" s="227"/>
      <c r="L130" s="227"/>
      <c r="M130" s="227"/>
    </row>
    <row r="131" spans="1:13" x14ac:dyDescent="0.25">
      <c r="A131" s="318">
        <v>3233</v>
      </c>
      <c r="B131" s="330" t="s">
        <v>287</v>
      </c>
      <c r="C131" s="399">
        <v>5318</v>
      </c>
      <c r="D131" s="399">
        <v>3251.65</v>
      </c>
      <c r="E131" s="399">
        <v>3318</v>
      </c>
      <c r="F131" s="399">
        <v>5048.75</v>
      </c>
      <c r="G131" s="336"/>
      <c r="H131" s="336"/>
      <c r="I131" s="216"/>
      <c r="J131" s="227"/>
      <c r="K131" s="227"/>
      <c r="L131" s="227"/>
      <c r="M131" s="227"/>
    </row>
    <row r="132" spans="1:13" x14ac:dyDescent="0.25">
      <c r="A132" s="318" t="s">
        <v>212</v>
      </c>
      <c r="B132" s="330" t="s">
        <v>213</v>
      </c>
      <c r="C132" s="399">
        <v>15927</v>
      </c>
      <c r="D132" s="399">
        <v>15344.71</v>
      </c>
      <c r="E132" s="399">
        <v>15927</v>
      </c>
      <c r="F132" s="399">
        <v>13459.14</v>
      </c>
      <c r="G132" s="336"/>
      <c r="H132" s="336"/>
      <c r="I132" s="216"/>
      <c r="J132" s="227"/>
      <c r="K132" s="227"/>
      <c r="L132" s="227"/>
      <c r="M132" s="227"/>
    </row>
    <row r="133" spans="1:13" x14ac:dyDescent="0.25">
      <c r="A133" s="318">
        <v>3235</v>
      </c>
      <c r="B133" s="330" t="s">
        <v>148</v>
      </c>
      <c r="C133" s="399">
        <v>199084</v>
      </c>
      <c r="D133" s="399">
        <v>167815.67999999999</v>
      </c>
      <c r="E133" s="399">
        <v>172000</v>
      </c>
      <c r="F133" s="399">
        <v>168422.8</v>
      </c>
      <c r="G133" s="336"/>
      <c r="H133" s="336"/>
      <c r="I133" s="216"/>
      <c r="J133" s="227"/>
      <c r="K133" s="227"/>
      <c r="L133" s="227"/>
      <c r="M133" s="227"/>
    </row>
    <row r="134" spans="1:13" x14ac:dyDescent="0.25">
      <c r="A134" s="318">
        <v>3236</v>
      </c>
      <c r="B134" s="330" t="s">
        <v>144</v>
      </c>
      <c r="C134" s="399">
        <v>36501</v>
      </c>
      <c r="D134" s="399">
        <v>18245</v>
      </c>
      <c r="E134" s="399">
        <v>20000</v>
      </c>
      <c r="F134" s="399">
        <v>15888.03</v>
      </c>
      <c r="G134" s="336"/>
      <c r="H134" s="336"/>
      <c r="I134" s="216"/>
      <c r="J134" s="227"/>
      <c r="K134" s="227"/>
      <c r="L134" s="227"/>
      <c r="M134" s="227"/>
    </row>
    <row r="135" spans="1:13" x14ac:dyDescent="0.25">
      <c r="A135" s="318">
        <v>3237</v>
      </c>
      <c r="B135" s="330" t="s">
        <v>145</v>
      </c>
      <c r="C135" s="399">
        <v>56637</v>
      </c>
      <c r="D135" s="399">
        <v>58111.18</v>
      </c>
      <c r="E135" s="399">
        <v>56637</v>
      </c>
      <c r="F135" s="399">
        <v>53062.59</v>
      </c>
      <c r="G135" s="336"/>
      <c r="H135" s="336"/>
      <c r="I135" s="216"/>
      <c r="J135" s="227"/>
      <c r="K135" s="227"/>
      <c r="L135" s="227"/>
      <c r="M135" s="227"/>
    </row>
    <row r="136" spans="1:13" x14ac:dyDescent="0.25">
      <c r="A136" s="318" t="s">
        <v>214</v>
      </c>
      <c r="B136" s="330" t="s">
        <v>215</v>
      </c>
      <c r="C136" s="399">
        <v>20309</v>
      </c>
      <c r="D136" s="399">
        <v>19796.240000000002</v>
      </c>
      <c r="E136" s="399">
        <v>29199</v>
      </c>
      <c r="F136" s="399">
        <v>50572.34</v>
      </c>
      <c r="G136" s="336"/>
      <c r="H136" s="336"/>
      <c r="I136" s="216"/>
      <c r="J136" s="227"/>
      <c r="K136" s="227"/>
      <c r="L136" s="227"/>
      <c r="M136" s="227"/>
    </row>
    <row r="137" spans="1:13" x14ac:dyDescent="0.25">
      <c r="A137" s="318" t="s">
        <v>216</v>
      </c>
      <c r="B137" s="330" t="s">
        <v>146</v>
      </c>
      <c r="C137" s="399">
        <v>88207</v>
      </c>
      <c r="D137" s="399">
        <v>66305.759999999995</v>
      </c>
      <c r="E137" s="399">
        <v>55000</v>
      </c>
      <c r="F137" s="399">
        <v>59308.14</v>
      </c>
      <c r="G137" s="336"/>
      <c r="H137" s="336"/>
      <c r="I137" s="216"/>
      <c r="J137" s="227"/>
      <c r="K137" s="227"/>
      <c r="L137" s="227"/>
      <c r="M137" s="227"/>
    </row>
    <row r="138" spans="1:13" s="221" customFormat="1" ht="30.75" customHeight="1" x14ac:dyDescent="0.25">
      <c r="A138" s="317">
        <v>325</v>
      </c>
      <c r="B138" s="329" t="s">
        <v>368</v>
      </c>
      <c r="C138" s="396">
        <f>SUM(C139)</f>
        <v>0</v>
      </c>
      <c r="D138" s="396">
        <f t="shared" ref="D138:F138" si="38">SUM(D139)</f>
        <v>0</v>
      </c>
      <c r="E138" s="396">
        <f t="shared" si="38"/>
        <v>87000</v>
      </c>
      <c r="F138" s="396">
        <f t="shared" si="38"/>
        <v>93467.48</v>
      </c>
      <c r="G138" s="367"/>
      <c r="H138" s="367"/>
      <c r="I138" s="216"/>
      <c r="J138" s="222"/>
    </row>
    <row r="139" spans="1:13" x14ac:dyDescent="0.25">
      <c r="A139" s="318">
        <v>3251</v>
      </c>
      <c r="B139" s="330" t="s">
        <v>369</v>
      </c>
      <c r="C139" s="399">
        <v>0</v>
      </c>
      <c r="D139" s="399">
        <v>0</v>
      </c>
      <c r="E139" s="399">
        <v>87000</v>
      </c>
      <c r="F139" s="399">
        <v>93467.48</v>
      </c>
      <c r="G139" s="336"/>
      <c r="H139" s="336"/>
      <c r="I139" s="216"/>
      <c r="J139" s="227"/>
      <c r="K139" s="227"/>
      <c r="L139" s="227"/>
      <c r="M139" s="227"/>
    </row>
    <row r="140" spans="1:13" s="221" customFormat="1" ht="15.75" customHeight="1" x14ac:dyDescent="0.25">
      <c r="A140" s="317">
        <v>329</v>
      </c>
      <c r="B140" s="329" t="s">
        <v>126</v>
      </c>
      <c r="C140" s="396">
        <f>SUM(C141:C146)</f>
        <v>128072</v>
      </c>
      <c r="D140" s="396">
        <f>SUM(D141:D146)</f>
        <v>101134.95999999999</v>
      </c>
      <c r="E140" s="396">
        <f>SUM(E141:E146)</f>
        <v>69260</v>
      </c>
      <c r="F140" s="396">
        <f>SUM(F141:F146)</f>
        <v>77692.72</v>
      </c>
      <c r="G140" s="367"/>
      <c r="H140" s="367"/>
      <c r="I140" s="216"/>
      <c r="J140" s="222"/>
    </row>
    <row r="141" spans="1:13" ht="31.5" x14ac:dyDescent="0.25">
      <c r="A141" s="318" t="s">
        <v>217</v>
      </c>
      <c r="B141" s="330" t="s">
        <v>218</v>
      </c>
      <c r="C141" s="399">
        <v>14954</v>
      </c>
      <c r="D141" s="399">
        <v>12220.63</v>
      </c>
      <c r="E141" s="399">
        <v>12540</v>
      </c>
      <c r="F141" s="399">
        <v>12536.24</v>
      </c>
      <c r="G141" s="336"/>
      <c r="H141" s="336"/>
      <c r="I141" s="216"/>
      <c r="J141" s="227"/>
      <c r="K141" s="227"/>
      <c r="L141" s="227"/>
      <c r="M141" s="227"/>
    </row>
    <row r="142" spans="1:13" x14ac:dyDescent="0.25">
      <c r="A142" s="318">
        <v>3292</v>
      </c>
      <c r="B142" s="330" t="s">
        <v>288</v>
      </c>
      <c r="C142" s="399">
        <v>34508</v>
      </c>
      <c r="D142" s="399">
        <v>30435.72</v>
      </c>
      <c r="E142" s="399">
        <v>30000</v>
      </c>
      <c r="F142" s="399">
        <v>36916.050000000003</v>
      </c>
      <c r="G142" s="336"/>
      <c r="H142" s="336"/>
      <c r="I142" s="216"/>
      <c r="J142" s="227"/>
      <c r="K142" s="227"/>
      <c r="L142" s="227"/>
      <c r="M142" s="227"/>
    </row>
    <row r="143" spans="1:13" x14ac:dyDescent="0.25">
      <c r="A143" s="318" t="s">
        <v>219</v>
      </c>
      <c r="B143" s="330" t="s">
        <v>220</v>
      </c>
      <c r="C143" s="399">
        <v>2654</v>
      </c>
      <c r="D143" s="399">
        <v>1484.54</v>
      </c>
      <c r="E143" s="399">
        <v>2654</v>
      </c>
      <c r="F143" s="399">
        <v>2696.46</v>
      </c>
      <c r="G143" s="336"/>
      <c r="H143" s="336"/>
      <c r="I143" s="216"/>
      <c r="J143" s="375"/>
      <c r="K143" s="227"/>
      <c r="L143" s="227"/>
      <c r="M143" s="227"/>
    </row>
    <row r="144" spans="1:13" x14ac:dyDescent="0.25">
      <c r="A144" s="318">
        <v>3295</v>
      </c>
      <c r="B144" s="330" t="s">
        <v>221</v>
      </c>
      <c r="C144" s="399">
        <v>49908</v>
      </c>
      <c r="D144" s="399">
        <v>36097.730000000003</v>
      </c>
      <c r="E144" s="399">
        <v>22000</v>
      </c>
      <c r="F144" s="399">
        <v>24035.52</v>
      </c>
      <c r="G144" s="336"/>
      <c r="H144" s="336"/>
      <c r="I144" s="216"/>
      <c r="J144" s="227"/>
      <c r="K144" s="227"/>
      <c r="L144" s="227"/>
      <c r="M144" s="227"/>
    </row>
    <row r="145" spans="1:15" x14ac:dyDescent="0.25">
      <c r="A145" s="318">
        <v>3296</v>
      </c>
      <c r="B145" s="330" t="s">
        <v>289</v>
      </c>
      <c r="C145" s="399">
        <v>25982</v>
      </c>
      <c r="D145" s="399">
        <v>20896.34</v>
      </c>
      <c r="E145" s="399">
        <v>2000</v>
      </c>
      <c r="F145" s="399">
        <v>1491.18</v>
      </c>
      <c r="G145" s="336"/>
      <c r="H145" s="336"/>
      <c r="I145" s="216"/>
      <c r="J145" s="227"/>
      <c r="K145" s="227"/>
      <c r="L145" s="227"/>
      <c r="M145" s="227"/>
    </row>
    <row r="146" spans="1:15" x14ac:dyDescent="0.25">
      <c r="A146" s="318" t="s">
        <v>222</v>
      </c>
      <c r="B146" s="330" t="s">
        <v>126</v>
      </c>
      <c r="C146" s="399">
        <v>66</v>
      </c>
      <c r="D146" s="399">
        <v>0</v>
      </c>
      <c r="E146" s="399">
        <v>66</v>
      </c>
      <c r="F146" s="399">
        <v>17.27</v>
      </c>
      <c r="G146" s="336"/>
      <c r="H146" s="336"/>
      <c r="I146" s="216"/>
      <c r="J146" s="227"/>
      <c r="K146" s="227"/>
      <c r="L146" s="227"/>
      <c r="M146" s="227"/>
    </row>
    <row r="147" spans="1:15" s="199" customFormat="1" ht="15.75" customHeight="1" x14ac:dyDescent="0.25">
      <c r="A147" s="327">
        <v>34</v>
      </c>
      <c r="B147" s="328" t="s">
        <v>20</v>
      </c>
      <c r="C147" s="400">
        <f>SUM(C148)</f>
        <v>3982</v>
      </c>
      <c r="D147" s="400">
        <f>SUM(D148)</f>
        <v>2726.26</v>
      </c>
      <c r="E147" s="400">
        <f>SUM(E148)</f>
        <v>3982</v>
      </c>
      <c r="F147" s="400">
        <f>SUM(F148)</f>
        <v>3236.9</v>
      </c>
      <c r="G147" s="367">
        <f>D147/C147*100</f>
        <v>68.464590657960827</v>
      </c>
      <c r="H147" s="367">
        <f>F147/E147*100</f>
        <v>81.288297338021096</v>
      </c>
      <c r="I147" s="216"/>
      <c r="J147" s="216"/>
    </row>
    <row r="148" spans="1:15" s="221" customFormat="1" ht="15.75" customHeight="1" x14ac:dyDescent="0.25">
      <c r="A148" s="317">
        <v>343</v>
      </c>
      <c r="B148" s="329" t="s">
        <v>128</v>
      </c>
      <c r="C148" s="396">
        <f>SUM(C149)</f>
        <v>3982</v>
      </c>
      <c r="D148" s="396">
        <f t="shared" ref="D148:F148" si="39">SUM(D149)</f>
        <v>2726.26</v>
      </c>
      <c r="E148" s="396">
        <f>SUM(E149)</f>
        <v>3982</v>
      </c>
      <c r="F148" s="396">
        <f t="shared" si="39"/>
        <v>3236.9</v>
      </c>
      <c r="G148" s="367"/>
      <c r="H148" s="367"/>
      <c r="I148" s="216"/>
      <c r="J148" s="222"/>
    </row>
    <row r="149" spans="1:15" x14ac:dyDescent="0.25">
      <c r="A149" s="318" t="s">
        <v>223</v>
      </c>
      <c r="B149" s="330" t="s">
        <v>224</v>
      </c>
      <c r="C149" s="399">
        <v>3982</v>
      </c>
      <c r="D149" s="399">
        <v>2726.26</v>
      </c>
      <c r="E149" s="399">
        <v>3982</v>
      </c>
      <c r="F149" s="399">
        <v>3236.9</v>
      </c>
      <c r="G149" s="336"/>
      <c r="H149" s="336"/>
      <c r="I149" s="216"/>
      <c r="J149" s="227"/>
      <c r="K149" s="227"/>
      <c r="L149" s="227"/>
      <c r="M149" s="227"/>
    </row>
    <row r="150" spans="1:15" s="221" customFormat="1" x14ac:dyDescent="0.25">
      <c r="A150" s="363">
        <v>52</v>
      </c>
      <c r="B150" s="363" t="s">
        <v>37</v>
      </c>
      <c r="C150" s="407">
        <f t="shared" ref="C150:F150" si="40">SUM(C151)</f>
        <v>360446</v>
      </c>
      <c r="D150" s="407">
        <f t="shared" si="40"/>
        <v>330575.56999999995</v>
      </c>
      <c r="E150" s="407">
        <f t="shared" si="40"/>
        <v>560000</v>
      </c>
      <c r="F150" s="407">
        <f t="shared" si="40"/>
        <v>0</v>
      </c>
      <c r="G150" s="373">
        <f>D150/C150*100</f>
        <v>91.712925098350368</v>
      </c>
      <c r="H150" s="373">
        <f>F150/E150*100</f>
        <v>0</v>
      </c>
      <c r="I150" s="222"/>
      <c r="J150" s="222"/>
      <c r="K150" s="222"/>
      <c r="L150" s="222"/>
      <c r="M150" s="222"/>
      <c r="N150" s="222"/>
      <c r="O150" s="222"/>
    </row>
    <row r="151" spans="1:15" s="219" customFormat="1" x14ac:dyDescent="0.2">
      <c r="A151" s="335">
        <v>3</v>
      </c>
      <c r="B151" s="329" t="s">
        <v>50</v>
      </c>
      <c r="C151" s="396">
        <f>SUM(C152)</f>
        <v>360446</v>
      </c>
      <c r="D151" s="396">
        <f>SUM(D152)</f>
        <v>330575.56999999995</v>
      </c>
      <c r="E151" s="396">
        <f>SUM(E152)</f>
        <v>560000</v>
      </c>
      <c r="F151" s="396">
        <f>SUM(F152)</f>
        <v>0</v>
      </c>
      <c r="G151" s="367">
        <f>D151/C151*100</f>
        <v>91.712925098350368</v>
      </c>
      <c r="H151" s="367">
        <f>F151/E151*100</f>
        <v>0</v>
      </c>
      <c r="K151" s="220"/>
      <c r="L151" s="220"/>
    </row>
    <row r="152" spans="1:15" s="199" customFormat="1" ht="15.75" customHeight="1" x14ac:dyDescent="0.25">
      <c r="A152" s="327">
        <v>31</v>
      </c>
      <c r="B152" s="328" t="s">
        <v>16</v>
      </c>
      <c r="C152" s="400">
        <f>SUM(C153,C155)</f>
        <v>360446</v>
      </c>
      <c r="D152" s="400">
        <f>SUM(D153,D155)</f>
        <v>330575.56999999995</v>
      </c>
      <c r="E152" s="400">
        <f>SUM(E153,E155)</f>
        <v>560000</v>
      </c>
      <c r="F152" s="400">
        <f>SUM(F153,F155)</f>
        <v>0</v>
      </c>
      <c r="G152" s="367">
        <f>D152/C152*100</f>
        <v>91.712925098350368</v>
      </c>
      <c r="H152" s="367">
        <f>F152/E152*100</f>
        <v>0</v>
      </c>
      <c r="I152" s="216"/>
      <c r="J152" s="216"/>
    </row>
    <row r="153" spans="1:15" s="221" customFormat="1" ht="14.25" customHeight="1" x14ac:dyDescent="0.25">
      <c r="A153" s="317">
        <v>311</v>
      </c>
      <c r="B153" s="329" t="s">
        <v>117</v>
      </c>
      <c r="C153" s="398">
        <f>SUM(C154:C154)</f>
        <v>316911</v>
      </c>
      <c r="D153" s="398">
        <f>SUM(D154:D154)</f>
        <v>294199.48</v>
      </c>
      <c r="E153" s="398">
        <f>SUM(E154:E154)</f>
        <v>480700</v>
      </c>
      <c r="F153" s="398">
        <f>SUM(F154:F154)</f>
        <v>0</v>
      </c>
      <c r="G153" s="367"/>
      <c r="H153" s="367"/>
      <c r="I153" s="216"/>
      <c r="J153" s="222"/>
      <c r="K153" s="230"/>
      <c r="L153" s="230"/>
    </row>
    <row r="154" spans="1:15" ht="14.25" customHeight="1" x14ac:dyDescent="0.25">
      <c r="A154" s="318">
        <v>3114</v>
      </c>
      <c r="B154" s="330" t="s">
        <v>286</v>
      </c>
      <c r="C154" s="399">
        <v>316911</v>
      </c>
      <c r="D154" s="399">
        <v>294199.48</v>
      </c>
      <c r="E154" s="399">
        <v>480700</v>
      </c>
      <c r="F154" s="399">
        <v>0</v>
      </c>
      <c r="G154" s="336"/>
      <c r="H154" s="336"/>
      <c r="I154" s="216"/>
      <c r="J154" s="227"/>
      <c r="K154" s="228"/>
      <c r="L154" s="228"/>
    </row>
    <row r="155" spans="1:15" s="221" customFormat="1" ht="14.25" customHeight="1" x14ac:dyDescent="0.25">
      <c r="A155" s="317">
        <v>313</v>
      </c>
      <c r="B155" s="329" t="s">
        <v>118</v>
      </c>
      <c r="C155" s="396">
        <f>SUM(C156:C156)</f>
        <v>43535</v>
      </c>
      <c r="D155" s="396">
        <f>SUM(D156:D156)</f>
        <v>36376.089999999997</v>
      </c>
      <c r="E155" s="396">
        <f>SUM(E156:E156)</f>
        <v>79300</v>
      </c>
      <c r="F155" s="396">
        <f>SUM(F156:F156)</f>
        <v>0</v>
      </c>
      <c r="G155" s="367"/>
      <c r="H155" s="367"/>
      <c r="I155" s="216"/>
      <c r="J155" s="222"/>
      <c r="K155" s="230"/>
      <c r="L155" s="230"/>
    </row>
    <row r="156" spans="1:15" ht="14.25" customHeight="1" x14ac:dyDescent="0.25">
      <c r="A156" s="318">
        <v>3132</v>
      </c>
      <c r="B156" s="330" t="s">
        <v>196</v>
      </c>
      <c r="C156" s="399">
        <v>43535</v>
      </c>
      <c r="D156" s="399">
        <v>36376.089999999997</v>
      </c>
      <c r="E156" s="399">
        <v>79300</v>
      </c>
      <c r="F156" s="399">
        <v>0</v>
      </c>
      <c r="G156" s="336"/>
      <c r="H156" s="336"/>
      <c r="I156" s="216"/>
      <c r="J156" s="227"/>
      <c r="K156" s="228"/>
      <c r="L156" s="228"/>
    </row>
    <row r="157" spans="1:15" s="221" customFormat="1" x14ac:dyDescent="0.25">
      <c r="A157" s="444" t="s">
        <v>348</v>
      </c>
      <c r="B157" s="363" t="s">
        <v>370</v>
      </c>
      <c r="C157" s="407">
        <f>SUM(C158)</f>
        <v>0</v>
      </c>
      <c r="D157" s="407">
        <f t="shared" ref="D157:F157" si="41">SUM(D158)</f>
        <v>0</v>
      </c>
      <c r="E157" s="407">
        <f t="shared" si="41"/>
        <v>0</v>
      </c>
      <c r="F157" s="407">
        <f t="shared" si="41"/>
        <v>439818.94999999995</v>
      </c>
      <c r="G157" s="373">
        <v>0</v>
      </c>
      <c r="H157" s="373">
        <v>0</v>
      </c>
      <c r="I157" s="222"/>
      <c r="J157" s="222"/>
      <c r="K157" s="222"/>
      <c r="L157" s="222"/>
      <c r="M157" s="222"/>
      <c r="N157" s="222"/>
      <c r="O157" s="222"/>
    </row>
    <row r="158" spans="1:15" s="219" customFormat="1" x14ac:dyDescent="0.2">
      <c r="A158" s="335">
        <v>3</v>
      </c>
      <c r="B158" s="329" t="s">
        <v>50</v>
      </c>
      <c r="C158" s="396">
        <f>SUM(C159)</f>
        <v>0</v>
      </c>
      <c r="D158" s="396">
        <f>SUM(D159)</f>
        <v>0</v>
      </c>
      <c r="E158" s="396">
        <f>SUM(E159)</f>
        <v>0</v>
      </c>
      <c r="F158" s="396">
        <f>SUM(F159,F166)</f>
        <v>439818.94999999995</v>
      </c>
      <c r="G158" s="367">
        <v>0</v>
      </c>
      <c r="H158" s="367">
        <v>0</v>
      </c>
      <c r="K158" s="220"/>
      <c r="L158" s="220"/>
    </row>
    <row r="159" spans="1:15" s="199" customFormat="1" ht="15.75" customHeight="1" x14ac:dyDescent="0.25">
      <c r="A159" s="327">
        <v>31</v>
      </c>
      <c r="B159" s="328" t="s">
        <v>16</v>
      </c>
      <c r="C159" s="400">
        <f>SUM(C160,C164)</f>
        <v>0</v>
      </c>
      <c r="D159" s="400">
        <f>SUM(D160,D164)</f>
        <v>0</v>
      </c>
      <c r="E159" s="400">
        <f>SUM(E160,E164)</f>
        <v>0</v>
      </c>
      <c r="F159" s="400">
        <f>SUM(F160,F162,F164)</f>
        <v>341947.17</v>
      </c>
      <c r="G159" s="367">
        <v>0</v>
      </c>
      <c r="H159" s="367">
        <v>0</v>
      </c>
      <c r="I159" s="216"/>
      <c r="J159" s="216"/>
    </row>
    <row r="160" spans="1:15" s="221" customFormat="1" ht="14.25" customHeight="1" x14ac:dyDescent="0.25">
      <c r="A160" s="317">
        <v>311</v>
      </c>
      <c r="B160" s="329" t="s">
        <v>117</v>
      </c>
      <c r="C160" s="398">
        <f>SUM(C161:C161)</f>
        <v>0</v>
      </c>
      <c r="D160" s="398">
        <f>SUM(D161:D161)</f>
        <v>0</v>
      </c>
      <c r="E160" s="398">
        <f>SUM(E161:E161)</f>
        <v>0</v>
      </c>
      <c r="F160" s="398">
        <f>SUM(F161:F161)</f>
        <v>296954.15999999997</v>
      </c>
      <c r="G160" s="367"/>
      <c r="H160" s="367"/>
      <c r="I160" s="216"/>
      <c r="J160" s="222"/>
      <c r="K160" s="230"/>
      <c r="L160" s="230"/>
    </row>
    <row r="161" spans="1:15" ht="14.25" customHeight="1" x14ac:dyDescent="0.25">
      <c r="A161" s="318">
        <v>3111</v>
      </c>
      <c r="B161" s="330" t="s">
        <v>371</v>
      </c>
      <c r="C161" s="399">
        <v>0</v>
      </c>
      <c r="D161" s="399">
        <v>0</v>
      </c>
      <c r="E161" s="399">
        <v>0</v>
      </c>
      <c r="F161" s="399">
        <v>296954.15999999997</v>
      </c>
      <c r="G161" s="336"/>
      <c r="H161" s="336"/>
      <c r="I161" s="216"/>
      <c r="J161" s="227"/>
      <c r="K161" s="228"/>
      <c r="L161" s="228"/>
    </row>
    <row r="162" spans="1:15" s="221" customFormat="1" ht="15.75" customHeight="1" x14ac:dyDescent="0.25">
      <c r="A162" s="317">
        <v>312</v>
      </c>
      <c r="B162" s="329" t="s">
        <v>123</v>
      </c>
      <c r="C162" s="396">
        <f>SUM(C163)</f>
        <v>0</v>
      </c>
      <c r="D162" s="396">
        <f>SUM(D163)</f>
        <v>0</v>
      </c>
      <c r="E162" s="396">
        <f>SUM(E163)</f>
        <v>0</v>
      </c>
      <c r="F162" s="396">
        <f>SUM(F163)</f>
        <v>5600</v>
      </c>
      <c r="G162" s="367"/>
      <c r="H162" s="367"/>
      <c r="I162" s="216"/>
      <c r="J162" s="222"/>
    </row>
    <row r="163" spans="1:15" x14ac:dyDescent="0.25">
      <c r="A163" s="318" t="s">
        <v>207</v>
      </c>
      <c r="B163" s="330" t="s">
        <v>123</v>
      </c>
      <c r="C163" s="399">
        <v>0</v>
      </c>
      <c r="D163" s="399">
        <v>0</v>
      </c>
      <c r="E163" s="399">
        <v>0</v>
      </c>
      <c r="F163" s="399">
        <v>5600</v>
      </c>
      <c r="G163" s="336"/>
      <c r="H163" s="336"/>
      <c r="I163" s="216"/>
      <c r="J163" s="227"/>
      <c r="K163" s="227"/>
      <c r="L163" s="227"/>
      <c r="M163" s="227"/>
    </row>
    <row r="164" spans="1:15" s="221" customFormat="1" ht="14.25" customHeight="1" x14ac:dyDescent="0.25">
      <c r="A164" s="317">
        <v>313</v>
      </c>
      <c r="B164" s="329" t="s">
        <v>118</v>
      </c>
      <c r="C164" s="396">
        <f>SUM(C165:C165)</f>
        <v>0</v>
      </c>
      <c r="D164" s="396">
        <f>SUM(D165:D165)</f>
        <v>0</v>
      </c>
      <c r="E164" s="396">
        <f>SUM(E165:E165)</f>
        <v>0</v>
      </c>
      <c r="F164" s="396">
        <f>SUM(F165:F165)</f>
        <v>39393.01</v>
      </c>
      <c r="G164" s="367"/>
      <c r="H164" s="367"/>
      <c r="I164" s="216"/>
      <c r="J164" s="222"/>
      <c r="K164" s="230"/>
      <c r="L164" s="230"/>
    </row>
    <row r="165" spans="1:15" ht="14.25" customHeight="1" x14ac:dyDescent="0.25">
      <c r="A165" s="318">
        <v>3132</v>
      </c>
      <c r="B165" s="330" t="s">
        <v>196</v>
      </c>
      <c r="C165" s="399">
        <v>0</v>
      </c>
      <c r="D165" s="399">
        <v>0</v>
      </c>
      <c r="E165" s="399">
        <v>0</v>
      </c>
      <c r="F165" s="399">
        <v>39393.01</v>
      </c>
      <c r="G165" s="336"/>
      <c r="H165" s="336"/>
      <c r="I165" s="216"/>
      <c r="J165" s="227"/>
      <c r="K165" s="228"/>
      <c r="L165" s="228"/>
    </row>
    <row r="166" spans="1:15" s="199" customFormat="1" ht="14.45" customHeight="1" x14ac:dyDescent="0.25">
      <c r="A166" s="327">
        <v>32</v>
      </c>
      <c r="B166" s="328" t="s">
        <v>17</v>
      </c>
      <c r="C166" s="400">
        <f>SUM(C171,)</f>
        <v>0</v>
      </c>
      <c r="D166" s="400">
        <f>SUM(D171,)</f>
        <v>0</v>
      </c>
      <c r="E166" s="400">
        <f>SUM(E171,)</f>
        <v>0</v>
      </c>
      <c r="F166" s="400">
        <f>SUM(F167,F171,)</f>
        <v>97871.78</v>
      </c>
      <c r="G166" s="367">
        <v>0</v>
      </c>
      <c r="H166" s="367">
        <v>0</v>
      </c>
      <c r="I166" s="216"/>
      <c r="J166" s="216"/>
      <c r="K166" s="231" t="e">
        <f>SUM(#REF!)</f>
        <v>#REF!</v>
      </c>
      <c r="L166" s="232" t="e">
        <f>SUM(#REF!)</f>
        <v>#REF!</v>
      </c>
      <c r="M166" s="199">
        <f>SUM(E166:J166)</f>
        <v>97871.78</v>
      </c>
    </row>
    <row r="167" spans="1:15" s="221" customFormat="1" ht="15.75" customHeight="1" x14ac:dyDescent="0.25">
      <c r="A167" s="317">
        <v>321</v>
      </c>
      <c r="B167" s="329" t="s">
        <v>124</v>
      </c>
      <c r="C167" s="396">
        <f>SUM(C168:C170)</f>
        <v>0</v>
      </c>
      <c r="D167" s="396">
        <f>SUM(D168:D170)</f>
        <v>0</v>
      </c>
      <c r="E167" s="396">
        <f>SUM(E168:E170)</f>
        <v>0</v>
      </c>
      <c r="F167" s="396">
        <f>SUM(F168:F170)</f>
        <v>83421.55</v>
      </c>
      <c r="G167" s="367"/>
      <c r="H167" s="367"/>
      <c r="I167" s="216"/>
      <c r="J167" s="222"/>
    </row>
    <row r="168" spans="1:15" x14ac:dyDescent="0.25">
      <c r="A168" s="318" t="s">
        <v>198</v>
      </c>
      <c r="B168" s="330" t="s">
        <v>199</v>
      </c>
      <c r="C168" s="399">
        <v>0</v>
      </c>
      <c r="D168" s="399">
        <v>0</v>
      </c>
      <c r="E168" s="399">
        <v>0</v>
      </c>
      <c r="F168" s="399">
        <v>1798.4</v>
      </c>
      <c r="G168" s="336"/>
      <c r="H168" s="336"/>
      <c r="I168" s="216"/>
      <c r="J168" s="227"/>
      <c r="K168" s="227"/>
      <c r="L168" s="227"/>
      <c r="M168" s="227"/>
    </row>
    <row r="169" spans="1:15" x14ac:dyDescent="0.25">
      <c r="A169" s="318" t="s">
        <v>200</v>
      </c>
      <c r="B169" s="330" t="s">
        <v>132</v>
      </c>
      <c r="C169" s="399">
        <v>0</v>
      </c>
      <c r="D169" s="399">
        <v>0</v>
      </c>
      <c r="E169" s="399">
        <v>0</v>
      </c>
      <c r="F169" s="399">
        <v>17012</v>
      </c>
      <c r="G169" s="336"/>
      <c r="H169" s="336"/>
      <c r="I169" s="216"/>
      <c r="J169" s="227"/>
      <c r="K169" s="227"/>
      <c r="L169" s="227"/>
      <c r="M169" s="227"/>
    </row>
    <row r="170" spans="1:15" x14ac:dyDescent="0.25">
      <c r="A170" s="318">
        <v>3213</v>
      </c>
      <c r="B170" s="330" t="s">
        <v>133</v>
      </c>
      <c r="C170" s="399">
        <v>0</v>
      </c>
      <c r="D170" s="399">
        <v>0</v>
      </c>
      <c r="E170" s="399">
        <v>0</v>
      </c>
      <c r="F170" s="399">
        <v>64611.15</v>
      </c>
      <c r="G170" s="336"/>
      <c r="H170" s="336"/>
      <c r="I170" s="216"/>
      <c r="J170" s="227"/>
      <c r="K170" s="227"/>
      <c r="L170" s="227"/>
      <c r="M170" s="227"/>
    </row>
    <row r="171" spans="1:15" s="221" customFormat="1" ht="15.75" customHeight="1" x14ac:dyDescent="0.25">
      <c r="A171" s="317">
        <v>323</v>
      </c>
      <c r="B171" s="329" t="s">
        <v>125</v>
      </c>
      <c r="C171" s="396">
        <f>SUM(C172:C172)</f>
        <v>0</v>
      </c>
      <c r="D171" s="396">
        <f>SUM(D172:D172)</f>
        <v>0</v>
      </c>
      <c r="E171" s="396">
        <f>SUM(E172:E172)</f>
        <v>0</v>
      </c>
      <c r="F171" s="396">
        <f>SUM(F172:F172)</f>
        <v>14450.23</v>
      </c>
      <c r="G171" s="367"/>
      <c r="H171" s="367"/>
      <c r="I171" s="216"/>
      <c r="J171" s="222"/>
    </row>
    <row r="172" spans="1:15" x14ac:dyDescent="0.25">
      <c r="A172" s="318">
        <v>3237</v>
      </c>
      <c r="B172" s="330" t="s">
        <v>145</v>
      </c>
      <c r="C172" s="399">
        <v>0</v>
      </c>
      <c r="D172" s="399">
        <v>0</v>
      </c>
      <c r="E172" s="399">
        <v>0</v>
      </c>
      <c r="F172" s="399">
        <v>14450.23</v>
      </c>
      <c r="G172" s="336"/>
      <c r="H172" s="336"/>
      <c r="I172" s="216"/>
      <c r="J172" s="227"/>
      <c r="K172" s="227"/>
      <c r="L172" s="227"/>
      <c r="M172" s="227"/>
    </row>
    <row r="173" spans="1:15" s="221" customFormat="1" x14ac:dyDescent="0.25">
      <c r="A173" s="444" t="s">
        <v>349</v>
      </c>
      <c r="B173" s="363" t="s">
        <v>37</v>
      </c>
      <c r="C173" s="407">
        <f>SUM(C174)</f>
        <v>28300</v>
      </c>
      <c r="D173" s="407">
        <f t="shared" ref="D173:F174" si="42">SUM(D174)</f>
        <v>28290.66</v>
      </c>
      <c r="E173" s="407">
        <f>SUM(E174)</f>
        <v>0</v>
      </c>
      <c r="F173" s="407">
        <f t="shared" si="42"/>
        <v>0</v>
      </c>
      <c r="G173" s="373">
        <f>D173/C173*100</f>
        <v>99.966996466431084</v>
      </c>
      <c r="H173" s="373">
        <v>0</v>
      </c>
      <c r="I173" s="222"/>
      <c r="J173" s="222"/>
      <c r="K173" s="222"/>
      <c r="L173" s="222"/>
      <c r="M173" s="222"/>
      <c r="N173" s="222"/>
      <c r="O173" s="222"/>
    </row>
    <row r="174" spans="1:15" s="199" customFormat="1" ht="14.45" customHeight="1" x14ac:dyDescent="0.25">
      <c r="A174" s="327">
        <v>32</v>
      </c>
      <c r="B174" s="328" t="s">
        <v>17</v>
      </c>
      <c r="C174" s="400">
        <f>SUM(C175)</f>
        <v>28300</v>
      </c>
      <c r="D174" s="400">
        <f t="shared" si="42"/>
        <v>28290.66</v>
      </c>
      <c r="E174" s="400">
        <f>SUM(E175)</f>
        <v>0</v>
      </c>
      <c r="F174" s="400">
        <f t="shared" si="42"/>
        <v>0</v>
      </c>
      <c r="G174" s="367">
        <f>D174/C174*100</f>
        <v>99.966996466431084</v>
      </c>
      <c r="H174" s="367">
        <v>0</v>
      </c>
      <c r="I174" s="216"/>
      <c r="J174" s="216"/>
      <c r="K174" s="231" t="e">
        <f>SUM(#REF!)</f>
        <v>#REF!</v>
      </c>
      <c r="L174" s="232" t="e">
        <f>SUM(#REF!)</f>
        <v>#REF!</v>
      </c>
      <c r="M174" s="199">
        <f>SUM(E174:J174)</f>
        <v>99.966996466431084</v>
      </c>
    </row>
    <row r="175" spans="1:15" s="221" customFormat="1" ht="15.75" customHeight="1" x14ac:dyDescent="0.25">
      <c r="A175" s="317">
        <v>322</v>
      </c>
      <c r="B175" s="329" t="s">
        <v>125</v>
      </c>
      <c r="C175" s="396">
        <f>SUM(C176:C176)</f>
        <v>28300</v>
      </c>
      <c r="D175" s="396">
        <f t="shared" ref="D175:F175" si="43">SUM(D176:D176)</f>
        <v>28290.66</v>
      </c>
      <c r="E175" s="396">
        <f>SUM(E176:E176)</f>
        <v>0</v>
      </c>
      <c r="F175" s="396">
        <f t="shared" si="43"/>
        <v>0</v>
      </c>
      <c r="G175" s="396"/>
      <c r="H175" s="396"/>
      <c r="I175" s="216"/>
      <c r="J175" s="222"/>
    </row>
    <row r="176" spans="1:15" x14ac:dyDescent="0.25">
      <c r="A176" s="318">
        <v>3222</v>
      </c>
      <c r="B176" s="330" t="s">
        <v>143</v>
      </c>
      <c r="C176" s="399">
        <v>28300</v>
      </c>
      <c r="D176" s="399">
        <v>28290.66</v>
      </c>
      <c r="E176" s="399">
        <v>0</v>
      </c>
      <c r="F176" s="399">
        <v>0</v>
      </c>
      <c r="G176" s="336"/>
      <c r="H176" s="336"/>
      <c r="I176" s="216"/>
      <c r="J176" s="227"/>
      <c r="K176" s="227"/>
      <c r="L176" s="227"/>
      <c r="M176" s="227"/>
    </row>
    <row r="177" spans="1:15" s="221" customFormat="1" x14ac:dyDescent="0.25">
      <c r="A177" s="363">
        <v>6</v>
      </c>
      <c r="B177" s="363" t="s">
        <v>64</v>
      </c>
      <c r="C177" s="407">
        <f>SUM(C178,C182)</f>
        <v>5000</v>
      </c>
      <c r="D177" s="407">
        <f t="shared" ref="D177:F177" si="44">SUM(D178,D182)</f>
        <v>0</v>
      </c>
      <c r="E177" s="407">
        <f t="shared" si="44"/>
        <v>15012.74</v>
      </c>
      <c r="F177" s="407">
        <f t="shared" si="44"/>
        <v>5112.8</v>
      </c>
      <c r="G177" s="373">
        <f>D177/C177*100</f>
        <v>0</v>
      </c>
      <c r="H177" s="373">
        <f>F177/E177*100</f>
        <v>34.056408090728276</v>
      </c>
      <c r="I177" s="222"/>
      <c r="J177" s="222"/>
      <c r="K177" s="222"/>
      <c r="L177" s="222"/>
      <c r="M177" s="222"/>
      <c r="N177" s="222"/>
      <c r="O177" s="222"/>
    </row>
    <row r="178" spans="1:15" s="219" customFormat="1" x14ac:dyDescent="0.2">
      <c r="A178" s="335">
        <v>3</v>
      </c>
      <c r="B178" s="329" t="s">
        <v>50</v>
      </c>
      <c r="C178" s="396">
        <f t="shared" ref="C178:F178" si="45">SUM(C179)</f>
        <v>0</v>
      </c>
      <c r="D178" s="396">
        <f t="shared" si="45"/>
        <v>0</v>
      </c>
      <c r="E178" s="396">
        <f t="shared" si="45"/>
        <v>6000</v>
      </c>
      <c r="F178" s="396">
        <f t="shared" si="45"/>
        <v>0</v>
      </c>
      <c r="G178" s="367">
        <v>0</v>
      </c>
      <c r="H178" s="367">
        <f>F178/E178*100</f>
        <v>0</v>
      </c>
      <c r="K178" s="220"/>
      <c r="L178" s="220"/>
    </row>
    <row r="179" spans="1:15" s="199" customFormat="1" ht="14.45" customHeight="1" x14ac:dyDescent="0.25">
      <c r="A179" s="327">
        <v>32</v>
      </c>
      <c r="B179" s="328" t="s">
        <v>17</v>
      </c>
      <c r="C179" s="400">
        <f>C180</f>
        <v>0</v>
      </c>
      <c r="D179" s="400">
        <f>D180</f>
        <v>0</v>
      </c>
      <c r="E179" s="400">
        <f>E180</f>
        <v>6000</v>
      </c>
      <c r="F179" s="400">
        <f>F180</f>
        <v>0</v>
      </c>
      <c r="G179" s="367">
        <v>0</v>
      </c>
      <c r="H179" s="367">
        <f>F179/E179*100</f>
        <v>0</v>
      </c>
      <c r="I179" s="216"/>
      <c r="J179" s="216"/>
      <c r="K179" s="231" t="e">
        <f>SUM(#REF!)</f>
        <v>#REF!</v>
      </c>
      <c r="L179" s="232" t="e">
        <f>SUM(#REF!)</f>
        <v>#REF!</v>
      </c>
      <c r="M179" s="199">
        <f>SUM(E179:J179)</f>
        <v>6000</v>
      </c>
    </row>
    <row r="180" spans="1:15" s="221" customFormat="1" ht="14.45" customHeight="1" x14ac:dyDescent="0.25">
      <c r="A180" s="317">
        <v>323</v>
      </c>
      <c r="B180" s="329" t="s">
        <v>111</v>
      </c>
      <c r="C180" s="396">
        <f>SUM(C181)</f>
        <v>0</v>
      </c>
      <c r="D180" s="396">
        <f>SUM(D181)</f>
        <v>0</v>
      </c>
      <c r="E180" s="396">
        <f>SUM(E181)</f>
        <v>6000</v>
      </c>
      <c r="F180" s="396">
        <f>SUM(F181)</f>
        <v>0</v>
      </c>
      <c r="G180" s="367"/>
      <c r="H180" s="367"/>
      <c r="I180" s="222"/>
      <c r="J180" s="222"/>
      <c r="K180" s="230"/>
      <c r="L180" s="230"/>
    </row>
    <row r="181" spans="1:15" x14ac:dyDescent="0.25">
      <c r="A181" s="318" t="s">
        <v>210</v>
      </c>
      <c r="B181" s="330" t="s">
        <v>211</v>
      </c>
      <c r="C181" s="399">
        <v>0</v>
      </c>
      <c r="D181" s="399">
        <v>0</v>
      </c>
      <c r="E181" s="399">
        <v>6000</v>
      </c>
      <c r="F181" s="399">
        <v>0</v>
      </c>
      <c r="G181" s="336"/>
      <c r="H181" s="336"/>
      <c r="I181" s="216"/>
      <c r="J181" s="227"/>
      <c r="K181" s="227"/>
      <c r="L181" s="227"/>
      <c r="M181" s="227"/>
    </row>
    <row r="182" spans="1:15" s="223" customFormat="1" x14ac:dyDescent="0.2">
      <c r="A182" s="316">
        <v>4</v>
      </c>
      <c r="B182" s="324" t="s">
        <v>21</v>
      </c>
      <c r="C182" s="403">
        <f t="shared" ref="C182:F183" si="46">SUM(C183)</f>
        <v>5000</v>
      </c>
      <c r="D182" s="403">
        <f t="shared" si="46"/>
        <v>0</v>
      </c>
      <c r="E182" s="403">
        <f t="shared" si="46"/>
        <v>9012.74</v>
      </c>
      <c r="F182" s="403">
        <f t="shared" si="46"/>
        <v>5112.8</v>
      </c>
      <c r="G182" s="367">
        <f>D182/C182*100</f>
        <v>0</v>
      </c>
      <c r="H182" s="367">
        <f>F182/E182*100</f>
        <v>56.728586423218694</v>
      </c>
    </row>
    <row r="183" spans="1:15" s="225" customFormat="1" x14ac:dyDescent="0.2">
      <c r="A183" s="331">
        <v>42</v>
      </c>
      <c r="B183" s="323" t="s">
        <v>22</v>
      </c>
      <c r="C183" s="402">
        <f t="shared" si="46"/>
        <v>5000</v>
      </c>
      <c r="D183" s="402">
        <f t="shared" si="46"/>
        <v>0</v>
      </c>
      <c r="E183" s="402">
        <f t="shared" si="46"/>
        <v>9012.74</v>
      </c>
      <c r="F183" s="402">
        <f t="shared" si="46"/>
        <v>5112.8</v>
      </c>
      <c r="G183" s="367">
        <f>D183/C183*100</f>
        <v>0</v>
      </c>
      <c r="H183" s="367">
        <f>F183/E183*100</f>
        <v>56.728586423218694</v>
      </c>
      <c r="I183" s="223"/>
      <c r="J183" s="223"/>
    </row>
    <row r="184" spans="1:15" s="221" customFormat="1" x14ac:dyDescent="0.25">
      <c r="A184" s="332">
        <v>422</v>
      </c>
      <c r="B184" s="326" t="s">
        <v>114</v>
      </c>
      <c r="C184" s="401">
        <f>SUM(C185:C187)</f>
        <v>5000</v>
      </c>
      <c r="D184" s="401">
        <f>SUM(D185:D187)</f>
        <v>0</v>
      </c>
      <c r="E184" s="401">
        <f>SUM(E185:E187)</f>
        <v>9012.74</v>
      </c>
      <c r="F184" s="401">
        <f>SUM(F185:F187)</f>
        <v>5112.8</v>
      </c>
      <c r="G184" s="367"/>
      <c r="H184" s="367"/>
      <c r="I184" s="223"/>
      <c r="J184" s="223"/>
    </row>
    <row r="185" spans="1:15" x14ac:dyDescent="0.25">
      <c r="A185" s="333" t="s">
        <v>227</v>
      </c>
      <c r="B185" s="334" t="s">
        <v>228</v>
      </c>
      <c r="C185" s="404">
        <v>5000</v>
      </c>
      <c r="D185" s="404">
        <v>0</v>
      </c>
      <c r="E185" s="404">
        <v>9012.74</v>
      </c>
      <c r="F185" s="404">
        <v>5112.8</v>
      </c>
      <c r="G185" s="336"/>
      <c r="H185" s="336"/>
      <c r="I185" s="223"/>
      <c r="J185" s="223"/>
    </row>
    <row r="186" spans="1:15" x14ac:dyDescent="0.25">
      <c r="A186" s="333">
        <v>4222</v>
      </c>
      <c r="B186" s="334" t="s">
        <v>226</v>
      </c>
      <c r="C186" s="404">
        <v>0</v>
      </c>
      <c r="D186" s="404">
        <v>0</v>
      </c>
      <c r="E186" s="404">
        <v>0</v>
      </c>
      <c r="F186" s="404">
        <v>0</v>
      </c>
      <c r="G186" s="336"/>
      <c r="H186" s="336"/>
      <c r="I186" s="223"/>
      <c r="J186" s="223"/>
    </row>
    <row r="187" spans="1:15" x14ac:dyDescent="0.25">
      <c r="A187" s="333">
        <v>4224</v>
      </c>
      <c r="B187" s="334" t="s">
        <v>272</v>
      </c>
      <c r="C187" s="404">
        <v>0</v>
      </c>
      <c r="D187" s="404">
        <v>0</v>
      </c>
      <c r="E187" s="404">
        <v>0</v>
      </c>
      <c r="F187" s="404">
        <v>0</v>
      </c>
      <c r="G187" s="336"/>
      <c r="H187" s="336"/>
      <c r="I187" s="223"/>
      <c r="J187" s="223"/>
    </row>
    <row r="188" spans="1:15" s="221" customFormat="1" x14ac:dyDescent="0.25">
      <c r="A188" s="363">
        <v>71</v>
      </c>
      <c r="B188" s="363" t="s">
        <v>290</v>
      </c>
      <c r="C188" s="407">
        <f t="shared" ref="C188:F189" si="47">SUM(C189)</f>
        <v>664</v>
      </c>
      <c r="D188" s="407">
        <f t="shared" si="47"/>
        <v>0</v>
      </c>
      <c r="E188" s="407">
        <f t="shared" si="47"/>
        <v>664</v>
      </c>
      <c r="F188" s="407">
        <f t="shared" si="47"/>
        <v>0</v>
      </c>
      <c r="G188" s="373">
        <f>D188/C188*100</f>
        <v>0</v>
      </c>
      <c r="H188" s="373">
        <f>F188/E188*100</f>
        <v>0</v>
      </c>
      <c r="I188" s="222"/>
      <c r="J188" s="222"/>
      <c r="K188" s="222"/>
      <c r="L188" s="222"/>
      <c r="M188" s="222"/>
      <c r="N188" s="222"/>
      <c r="O188" s="222"/>
    </row>
    <row r="189" spans="1:15" s="219" customFormat="1" x14ac:dyDescent="0.2">
      <c r="A189" s="335">
        <v>3</v>
      </c>
      <c r="B189" s="329" t="s">
        <v>50</v>
      </c>
      <c r="C189" s="396">
        <f t="shared" si="47"/>
        <v>664</v>
      </c>
      <c r="D189" s="396">
        <f t="shared" si="47"/>
        <v>0</v>
      </c>
      <c r="E189" s="396">
        <f t="shared" si="47"/>
        <v>664</v>
      </c>
      <c r="F189" s="396">
        <f t="shared" si="47"/>
        <v>0</v>
      </c>
      <c r="G189" s="367">
        <f>D189/C189*100</f>
        <v>0</v>
      </c>
      <c r="H189" s="367">
        <f>F189/E189*100</f>
        <v>0</v>
      </c>
      <c r="K189" s="220"/>
      <c r="L189" s="220"/>
    </row>
    <row r="190" spans="1:15" s="199" customFormat="1" ht="14.45" customHeight="1" x14ac:dyDescent="0.25">
      <c r="A190" s="327">
        <v>32</v>
      </c>
      <c r="B190" s="328" t="s">
        <v>17</v>
      </c>
      <c r="C190" s="400">
        <f>C191</f>
        <v>664</v>
      </c>
      <c r="D190" s="400">
        <f>D191</f>
        <v>0</v>
      </c>
      <c r="E190" s="400">
        <f>E191</f>
        <v>664</v>
      </c>
      <c r="F190" s="400">
        <f>F191</f>
        <v>0</v>
      </c>
      <c r="G190" s="367">
        <f>D190/C190*100</f>
        <v>0</v>
      </c>
      <c r="H190" s="367">
        <f>F190/E190*100</f>
        <v>0</v>
      </c>
      <c r="I190" s="216"/>
      <c r="J190" s="216"/>
      <c r="K190" s="231" t="e">
        <f>SUM(#REF!)</f>
        <v>#REF!</v>
      </c>
      <c r="L190" s="232" t="e">
        <f>SUM(#REF!)</f>
        <v>#REF!</v>
      </c>
      <c r="M190" s="199">
        <f>SUM(E190:J190)</f>
        <v>664</v>
      </c>
    </row>
    <row r="191" spans="1:15" s="221" customFormat="1" ht="14.45" customHeight="1" x14ac:dyDescent="0.25">
      <c r="A191" s="317">
        <v>323</v>
      </c>
      <c r="B191" s="329" t="s">
        <v>111</v>
      </c>
      <c r="C191" s="396">
        <f>SUM(C192)</f>
        <v>664</v>
      </c>
      <c r="D191" s="396">
        <f>SUM(D192)</f>
        <v>0</v>
      </c>
      <c r="E191" s="396">
        <f>SUM(E192)</f>
        <v>664</v>
      </c>
      <c r="F191" s="396">
        <f>SUM(F192)</f>
        <v>0</v>
      </c>
      <c r="G191" s="367"/>
      <c r="H191" s="367"/>
      <c r="I191" s="222"/>
      <c r="J191" s="222"/>
      <c r="K191" s="230"/>
      <c r="L191" s="230"/>
    </row>
    <row r="192" spans="1:15" x14ac:dyDescent="0.25">
      <c r="A192" s="318" t="s">
        <v>210</v>
      </c>
      <c r="B192" s="330" t="s">
        <v>211</v>
      </c>
      <c r="C192" s="399">
        <v>664</v>
      </c>
      <c r="D192" s="399">
        <v>0</v>
      </c>
      <c r="E192" s="399">
        <v>664</v>
      </c>
      <c r="F192" s="399">
        <v>0</v>
      </c>
      <c r="G192" s="336"/>
      <c r="H192" s="336"/>
      <c r="I192" s="216"/>
      <c r="J192" s="227"/>
      <c r="K192" s="227"/>
      <c r="L192" s="227"/>
      <c r="M192" s="227"/>
    </row>
    <row r="193" spans="1:15" s="221" customFormat="1" x14ac:dyDescent="0.25">
      <c r="A193" s="363">
        <v>71</v>
      </c>
      <c r="B193" s="363" t="s">
        <v>313</v>
      </c>
      <c r="C193" s="407">
        <f t="shared" ref="C193:F194" si="48">SUM(C194)</f>
        <v>6636</v>
      </c>
      <c r="D193" s="407">
        <f t="shared" si="48"/>
        <v>1238.6300000000001</v>
      </c>
      <c r="E193" s="407">
        <f t="shared" si="48"/>
        <v>6636</v>
      </c>
      <c r="F193" s="407">
        <f t="shared" si="48"/>
        <v>0</v>
      </c>
      <c r="G193" s="373">
        <f>D193/C193*100</f>
        <v>18.665310427968656</v>
      </c>
      <c r="H193" s="373">
        <f>F193/E193*100</f>
        <v>0</v>
      </c>
      <c r="I193" s="222"/>
      <c r="J193" s="222"/>
      <c r="K193" s="222"/>
      <c r="L193" s="222"/>
      <c r="M193" s="222"/>
      <c r="N193" s="222"/>
      <c r="O193" s="222"/>
    </row>
    <row r="194" spans="1:15" s="219" customFormat="1" x14ac:dyDescent="0.2">
      <c r="A194" s="335">
        <v>3</v>
      </c>
      <c r="B194" s="329" t="s">
        <v>50</v>
      </c>
      <c r="C194" s="396">
        <f t="shared" si="48"/>
        <v>6636</v>
      </c>
      <c r="D194" s="396">
        <f t="shared" si="48"/>
        <v>1238.6300000000001</v>
      </c>
      <c r="E194" s="396">
        <f t="shared" si="48"/>
        <v>6636</v>
      </c>
      <c r="F194" s="396">
        <f t="shared" si="48"/>
        <v>0</v>
      </c>
      <c r="G194" s="367">
        <f>D194/C194*100</f>
        <v>18.665310427968656</v>
      </c>
      <c r="H194" s="367">
        <f>F194/E194*100</f>
        <v>0</v>
      </c>
      <c r="K194" s="220"/>
      <c r="L194" s="220"/>
    </row>
    <row r="195" spans="1:15" s="199" customFormat="1" ht="14.45" customHeight="1" x14ac:dyDescent="0.25">
      <c r="A195" s="327">
        <v>32</v>
      </c>
      <c r="B195" s="328" t="s">
        <v>17</v>
      </c>
      <c r="C195" s="400">
        <f>C196</f>
        <v>6636</v>
      </c>
      <c r="D195" s="400">
        <f>D196</f>
        <v>1238.6300000000001</v>
      </c>
      <c r="E195" s="400">
        <f>E196</f>
        <v>6636</v>
      </c>
      <c r="F195" s="400">
        <f>F196</f>
        <v>0</v>
      </c>
      <c r="G195" s="367">
        <f>D195/C195*100</f>
        <v>18.665310427968656</v>
      </c>
      <c r="H195" s="367">
        <f>F195/E195*100</f>
        <v>0</v>
      </c>
      <c r="I195" s="216"/>
      <c r="J195" s="216"/>
      <c r="K195" s="231" t="e">
        <f>SUM(#REF!)</f>
        <v>#REF!</v>
      </c>
      <c r="L195" s="232" t="e">
        <f>SUM(#REF!)</f>
        <v>#REF!</v>
      </c>
      <c r="M195" s="199">
        <f>SUM(E195:J195)</f>
        <v>6654.6653104279685</v>
      </c>
    </row>
    <row r="196" spans="1:15" s="221" customFormat="1" ht="14.45" customHeight="1" x14ac:dyDescent="0.25">
      <c r="A196" s="317">
        <v>323</v>
      </c>
      <c r="B196" s="329" t="s">
        <v>111</v>
      </c>
      <c r="C196" s="396">
        <f>SUM(C197)</f>
        <v>6636</v>
      </c>
      <c r="D196" s="396">
        <f>SUM(D197)</f>
        <v>1238.6300000000001</v>
      </c>
      <c r="E196" s="396">
        <f>SUM(E197)</f>
        <v>6636</v>
      </c>
      <c r="F196" s="396">
        <f>SUM(F197)</f>
        <v>0</v>
      </c>
      <c r="G196" s="367"/>
      <c r="H196" s="367"/>
      <c r="I196" s="222"/>
      <c r="J196" s="222"/>
      <c r="K196" s="230"/>
      <c r="L196" s="230"/>
    </row>
    <row r="197" spans="1:15" x14ac:dyDescent="0.25">
      <c r="A197" s="318" t="s">
        <v>210</v>
      </c>
      <c r="B197" s="330" t="s">
        <v>211</v>
      </c>
      <c r="C197" s="399">
        <v>6636</v>
      </c>
      <c r="D197" s="399">
        <v>1238.6300000000001</v>
      </c>
      <c r="E197" s="399">
        <v>6636</v>
      </c>
      <c r="F197" s="399">
        <v>0</v>
      </c>
      <c r="G197" s="336"/>
      <c r="H197" s="336"/>
      <c r="I197" s="216"/>
      <c r="J197" s="227"/>
      <c r="K197" s="227"/>
      <c r="L197" s="227"/>
      <c r="M197" s="227"/>
    </row>
    <row r="198" spans="1:15" x14ac:dyDescent="0.25">
      <c r="C198" s="408"/>
      <c r="D198" s="408"/>
      <c r="E198" s="408"/>
      <c r="F198" s="408"/>
      <c r="G198" s="336"/>
      <c r="H198" s="336"/>
    </row>
    <row r="199" spans="1:15" s="221" customFormat="1" x14ac:dyDescent="0.25">
      <c r="A199" s="360">
        <v>41</v>
      </c>
      <c r="B199" s="360" t="s">
        <v>62</v>
      </c>
      <c r="C199" s="406">
        <f t="shared" ref="C199:F199" si="49">SUM(C200)</f>
        <v>74379.100000000006</v>
      </c>
      <c r="D199" s="406">
        <f t="shared" si="49"/>
        <v>0</v>
      </c>
      <c r="E199" s="406">
        <f t="shared" si="49"/>
        <v>0</v>
      </c>
      <c r="F199" s="406">
        <f t="shared" si="49"/>
        <v>0</v>
      </c>
      <c r="G199" s="373">
        <f>D199/C199*100</f>
        <v>0</v>
      </c>
      <c r="H199" s="373">
        <v>0</v>
      </c>
      <c r="I199" s="216"/>
      <c r="J199" s="222"/>
      <c r="K199" s="222"/>
      <c r="L199" s="222"/>
      <c r="M199" s="222"/>
    </row>
    <row r="200" spans="1:15" s="224" customFormat="1" x14ac:dyDescent="0.25">
      <c r="A200" s="370"/>
      <c r="B200" s="370" t="s">
        <v>291</v>
      </c>
      <c r="C200" s="409">
        <f>SUM(C201)</f>
        <v>74379.100000000006</v>
      </c>
      <c r="D200" s="409">
        <f>SUM(D201)</f>
        <v>0</v>
      </c>
      <c r="E200" s="409">
        <f>SUM(E201)</f>
        <v>0</v>
      </c>
      <c r="F200" s="409">
        <f>SUM(F201)</f>
        <v>0</v>
      </c>
      <c r="G200" s="369">
        <f>D200/C200*100</f>
        <v>0</v>
      </c>
      <c r="H200" s="369">
        <v>0</v>
      </c>
      <c r="I200" s="229"/>
      <c r="J200" s="229"/>
    </row>
    <row r="201" spans="1:15" s="199" customFormat="1" ht="14.45" customHeight="1" x14ac:dyDescent="0.25">
      <c r="A201" s="327">
        <v>92</v>
      </c>
      <c r="B201" s="328" t="s">
        <v>300</v>
      </c>
      <c r="C201" s="400">
        <f>C202</f>
        <v>74379.100000000006</v>
      </c>
      <c r="D201" s="400">
        <f>D202</f>
        <v>0</v>
      </c>
      <c r="E201" s="400">
        <f>E202</f>
        <v>0</v>
      </c>
      <c r="F201" s="400">
        <f>F202</f>
        <v>0</v>
      </c>
      <c r="G201" s="367">
        <f>D201/C201*100</f>
        <v>0</v>
      </c>
      <c r="H201" s="367">
        <v>0</v>
      </c>
      <c r="I201" s="216"/>
      <c r="J201" s="216"/>
      <c r="K201" s="231" t="e">
        <f>SUM(#REF!)</f>
        <v>#REF!</v>
      </c>
      <c r="L201" s="232" t="e">
        <f>SUM(#REF!)</f>
        <v>#REF!</v>
      </c>
      <c r="M201" s="199">
        <f>SUM(E201:J201)</f>
        <v>0</v>
      </c>
    </row>
    <row r="202" spans="1:15" s="221" customFormat="1" ht="14.45" customHeight="1" x14ac:dyDescent="0.25">
      <c r="A202" s="317">
        <v>922</v>
      </c>
      <c r="B202" s="329" t="s">
        <v>255</v>
      </c>
      <c r="C202" s="396">
        <f>SUM(C203)</f>
        <v>74379.100000000006</v>
      </c>
      <c r="D202" s="396">
        <f>SUM(D203)</f>
        <v>0</v>
      </c>
      <c r="E202" s="396">
        <f>SUM(E203)</f>
        <v>0</v>
      </c>
      <c r="F202" s="396">
        <f>SUM(F203)</f>
        <v>0</v>
      </c>
      <c r="G202" s="367">
        <f>D202/C202*100</f>
        <v>0</v>
      </c>
      <c r="H202" s="367">
        <v>0</v>
      </c>
      <c r="I202" s="222"/>
      <c r="J202" s="222"/>
      <c r="K202" s="230"/>
      <c r="L202" s="230"/>
    </row>
    <row r="203" spans="1:15" x14ac:dyDescent="0.25">
      <c r="A203" s="318">
        <v>9222</v>
      </c>
      <c r="B203" s="330" t="s">
        <v>291</v>
      </c>
      <c r="C203" s="399">
        <v>74379.100000000006</v>
      </c>
      <c r="D203" s="399">
        <v>0</v>
      </c>
      <c r="E203" s="399">
        <v>0</v>
      </c>
      <c r="F203" s="399">
        <v>0</v>
      </c>
      <c r="G203" s="367">
        <f>D203/C203*100</f>
        <v>0</v>
      </c>
      <c r="H203" s="367">
        <v>0</v>
      </c>
      <c r="I203" s="216"/>
      <c r="J203" s="227"/>
      <c r="K203" s="227"/>
      <c r="L203" s="227"/>
      <c r="M203" s="227"/>
    </row>
  </sheetData>
  <mergeCells count="3">
    <mergeCell ref="A5:B5"/>
    <mergeCell ref="A1:H1"/>
    <mergeCell ref="A2:H2"/>
  </mergeCells>
  <pageMargins left="0.51181102362204722" right="0.51181102362204722" top="0.55118110236220474" bottom="0.55118110236220474" header="0.31496062992125984" footer="0.31496062992125984"/>
  <pageSetup paperSize="9" scale="94" fitToHeight="2" orientation="landscape" r:id="rId1"/>
  <headerFooter alignWithMargins="0"/>
  <rowBreaks count="4" manualBreakCount="4">
    <brk id="44" max="7" man="1"/>
    <brk id="78" max="7" man="1"/>
    <brk id="113" max="7" man="1"/>
    <brk id="14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82"/>
  <sheetViews>
    <sheetView topLeftCell="A240" zoomScale="85" zoomScaleNormal="85" workbookViewId="0">
      <selection activeCell="K256" sqref="K256"/>
    </sheetView>
  </sheetViews>
  <sheetFormatPr defaultColWidth="9.140625" defaultRowHeight="15.75" x14ac:dyDescent="0.25"/>
  <cols>
    <col min="1" max="1" width="10" style="13" customWidth="1"/>
    <col min="2" max="2" width="44.7109375" style="13" customWidth="1"/>
    <col min="3" max="3" width="17.140625" style="13" hidden="1" customWidth="1"/>
    <col min="4" max="4" width="18.42578125" style="13" hidden="1" customWidth="1"/>
    <col min="5" max="5" width="19.140625" style="40" customWidth="1"/>
    <col min="6" max="6" width="19.7109375" style="40" customWidth="1"/>
    <col min="7" max="8" width="17.85546875" style="13" customWidth="1"/>
    <col min="9" max="15" width="15.140625" style="13" customWidth="1"/>
    <col min="16" max="16" width="16.7109375" style="13" hidden="1" customWidth="1"/>
    <col min="17" max="17" width="16.42578125" style="13" hidden="1" customWidth="1"/>
    <col min="18" max="18" width="12.5703125" style="13" hidden="1" customWidth="1"/>
    <col min="19" max="19" width="15.140625" style="13" customWidth="1"/>
    <col min="20" max="16384" width="9.140625" style="13"/>
  </cols>
  <sheetData>
    <row r="1" spans="1:10" ht="46.5" hidden="1" customHeight="1" x14ac:dyDescent="0.25">
      <c r="A1" s="565" t="s">
        <v>70</v>
      </c>
      <c r="B1" s="565"/>
      <c r="C1" s="565"/>
      <c r="D1" s="565"/>
      <c r="E1" s="565"/>
      <c r="F1" s="565"/>
      <c r="G1" s="565"/>
      <c r="H1" s="565"/>
      <c r="I1" s="12"/>
      <c r="J1" s="12"/>
    </row>
    <row r="2" spans="1:10" ht="15.6" hidden="1" customHeight="1" x14ac:dyDescent="0.25">
      <c r="A2" s="14"/>
      <c r="B2" s="14"/>
      <c r="C2" s="14"/>
      <c r="D2" s="14"/>
      <c r="E2" s="14"/>
      <c r="F2" s="14"/>
      <c r="G2" s="14"/>
      <c r="H2" s="14"/>
    </row>
    <row r="3" spans="1:10" ht="18.75" hidden="1" customHeight="1" x14ac:dyDescent="0.25">
      <c r="A3" s="559" t="s">
        <v>71</v>
      </c>
      <c r="B3" s="559"/>
      <c r="C3" s="559"/>
      <c r="D3" s="559"/>
      <c r="E3" s="559"/>
      <c r="F3" s="559"/>
      <c r="G3" s="559"/>
      <c r="H3" s="559"/>
      <c r="I3" s="14"/>
      <c r="J3" s="14"/>
    </row>
    <row r="4" spans="1:10" s="17" customFormat="1" ht="15.6" hidden="1" customHeight="1" x14ac:dyDescent="0.25">
      <c r="A4" s="15" t="s">
        <v>72</v>
      </c>
      <c r="B4" s="16"/>
      <c r="C4" s="16"/>
      <c r="D4" s="16"/>
      <c r="E4" s="16"/>
      <c r="F4" s="16"/>
    </row>
    <row r="5" spans="1:10" ht="33" hidden="1" customHeight="1" x14ac:dyDescent="0.25">
      <c r="A5" s="537" t="s">
        <v>73</v>
      </c>
      <c r="B5" s="539" t="s">
        <v>74</v>
      </c>
      <c r="C5" s="18"/>
      <c r="D5" s="18"/>
      <c r="E5" s="541" t="s">
        <v>75</v>
      </c>
      <c r="F5" s="378"/>
      <c r="G5" s="541" t="s">
        <v>76</v>
      </c>
      <c r="H5" s="541" t="s">
        <v>1</v>
      </c>
    </row>
    <row r="6" spans="1:10" ht="33" hidden="1" customHeight="1" x14ac:dyDescent="0.25">
      <c r="A6" s="538"/>
      <c r="B6" s="540"/>
      <c r="C6" s="19"/>
      <c r="D6" s="19"/>
      <c r="E6" s="542"/>
      <c r="F6" s="379"/>
      <c r="G6" s="542"/>
      <c r="H6" s="542"/>
    </row>
    <row r="7" spans="1:10" ht="33" hidden="1" customHeight="1" x14ac:dyDescent="0.25">
      <c r="A7" s="20">
        <v>67</v>
      </c>
      <c r="B7" s="21" t="s">
        <v>15</v>
      </c>
      <c r="C7" s="21"/>
      <c r="D7" s="21"/>
      <c r="E7" s="22">
        <f>SUM(E8:E9)</f>
        <v>21004501</v>
      </c>
      <c r="F7" s="22"/>
      <c r="G7" s="22">
        <f>SUM(G8:G9)</f>
        <v>14243113</v>
      </c>
      <c r="H7" s="23">
        <f>SUM(H8:H9)</f>
        <v>14243113</v>
      </c>
    </row>
    <row r="8" spans="1:10" ht="33" hidden="1" customHeight="1" x14ac:dyDescent="0.25">
      <c r="A8" s="24">
        <v>671</v>
      </c>
      <c r="B8" s="25" t="s">
        <v>77</v>
      </c>
      <c r="C8" s="25"/>
      <c r="D8" s="25"/>
      <c r="E8" s="26">
        <v>4243113</v>
      </c>
      <c r="F8" s="26"/>
      <c r="G8" s="26">
        <v>4243113</v>
      </c>
      <c r="H8" s="27">
        <v>4243113</v>
      </c>
    </row>
    <row r="9" spans="1:10" ht="46.9" hidden="1" customHeight="1" x14ac:dyDescent="0.25">
      <c r="A9" s="28">
        <v>671</v>
      </c>
      <c r="B9" s="29" t="s">
        <v>78</v>
      </c>
      <c r="C9" s="29"/>
      <c r="D9" s="29"/>
      <c r="E9" s="30">
        <v>16761388</v>
      </c>
      <c r="F9" s="30"/>
      <c r="G9" s="30">
        <v>10000000</v>
      </c>
      <c r="H9" s="31">
        <v>10000000</v>
      </c>
    </row>
    <row r="10" spans="1:10" ht="15.6" hidden="1" customHeight="1" x14ac:dyDescent="0.25">
      <c r="A10" s="563" t="s">
        <v>79</v>
      </c>
      <c r="B10" s="564"/>
      <c r="C10" s="32"/>
      <c r="D10" s="32"/>
      <c r="E10" s="33">
        <f>SUM(E7)</f>
        <v>21004501</v>
      </c>
      <c r="F10" s="33"/>
      <c r="G10" s="33">
        <f>SUM(G7)</f>
        <v>14243113</v>
      </c>
      <c r="H10" s="33">
        <f>SUM(H7)</f>
        <v>14243113</v>
      </c>
    </row>
    <row r="11" spans="1:10" ht="15.6" hidden="1" customHeight="1" x14ac:dyDescent="0.25">
      <c r="A11" s="34"/>
      <c r="B11" s="34"/>
      <c r="C11" s="34"/>
      <c r="D11" s="34"/>
      <c r="E11" s="35"/>
      <c r="F11" s="35"/>
      <c r="G11" s="35"/>
      <c r="H11" s="35"/>
    </row>
    <row r="12" spans="1:10" ht="18" hidden="1" customHeight="1" x14ac:dyDescent="0.25">
      <c r="A12" s="15" t="s">
        <v>80</v>
      </c>
      <c r="B12" s="17"/>
      <c r="C12" s="17"/>
      <c r="D12" s="17"/>
      <c r="E12" s="16"/>
      <c r="F12" s="16"/>
      <c r="G12" s="17"/>
      <c r="H12" s="17"/>
    </row>
    <row r="13" spans="1:10" ht="33" hidden="1" customHeight="1" x14ac:dyDescent="0.25">
      <c r="A13" s="537" t="s">
        <v>73</v>
      </c>
      <c r="B13" s="539" t="s">
        <v>74</v>
      </c>
      <c r="C13" s="18"/>
      <c r="D13" s="18"/>
      <c r="E13" s="541" t="s">
        <v>75</v>
      </c>
      <c r="F13" s="378"/>
      <c r="G13" s="541" t="s">
        <v>76</v>
      </c>
      <c r="H13" s="541" t="s">
        <v>1</v>
      </c>
    </row>
    <row r="14" spans="1:10" ht="33" hidden="1" customHeight="1" x14ac:dyDescent="0.25">
      <c r="A14" s="538"/>
      <c r="B14" s="540"/>
      <c r="C14" s="19"/>
      <c r="D14" s="19"/>
      <c r="E14" s="542"/>
      <c r="F14" s="379"/>
      <c r="G14" s="542"/>
      <c r="H14" s="542"/>
    </row>
    <row r="15" spans="1:10" ht="15.6" hidden="1" customHeight="1" x14ac:dyDescent="0.25">
      <c r="A15" s="20">
        <v>64</v>
      </c>
      <c r="B15" s="21" t="s">
        <v>81</v>
      </c>
      <c r="C15" s="21"/>
      <c r="D15" s="21"/>
      <c r="E15" s="22">
        <f>SUM(E16)</f>
        <v>5000</v>
      </c>
      <c r="F15" s="22"/>
      <c r="G15" s="22">
        <f>SUM(G16)</f>
        <v>100000</v>
      </c>
      <c r="H15" s="23">
        <f>SUM(H16)</f>
        <v>100000</v>
      </c>
    </row>
    <row r="16" spans="1:10" ht="15.6" hidden="1" customHeight="1" x14ac:dyDescent="0.25">
      <c r="A16" s="24">
        <v>641</v>
      </c>
      <c r="B16" s="25" t="s">
        <v>82</v>
      </c>
      <c r="C16" s="25"/>
      <c r="D16" s="25"/>
      <c r="E16" s="26">
        <v>5000</v>
      </c>
      <c r="F16" s="26"/>
      <c r="G16" s="26">
        <v>100000</v>
      </c>
      <c r="H16" s="27">
        <v>100000</v>
      </c>
    </row>
    <row r="17" spans="1:17" ht="31.15" hidden="1" customHeight="1" x14ac:dyDescent="0.25">
      <c r="A17" s="36">
        <v>66</v>
      </c>
      <c r="B17" s="37" t="s">
        <v>19</v>
      </c>
      <c r="C17" s="37"/>
      <c r="D17" s="37"/>
      <c r="E17" s="38">
        <f>SUM(E18:E18)</f>
        <v>2595000</v>
      </c>
      <c r="F17" s="38"/>
      <c r="G17" s="38">
        <f>SUM(G18:G18)</f>
        <v>2500000</v>
      </c>
      <c r="H17" s="39">
        <f>SUM(H18:H18)</f>
        <v>2500000</v>
      </c>
    </row>
    <row r="18" spans="1:17" ht="31.15" hidden="1" customHeight="1" x14ac:dyDescent="0.25">
      <c r="A18" s="28">
        <v>661</v>
      </c>
      <c r="B18" s="29" t="s">
        <v>83</v>
      </c>
      <c r="C18" s="29"/>
      <c r="D18" s="29"/>
      <c r="E18" s="30">
        <v>2595000</v>
      </c>
      <c r="F18" s="30"/>
      <c r="G18" s="30">
        <v>2500000</v>
      </c>
      <c r="H18" s="31">
        <v>2500000</v>
      </c>
    </row>
    <row r="19" spans="1:17" ht="15.6" hidden="1" customHeight="1" x14ac:dyDescent="0.25">
      <c r="A19" s="563" t="s">
        <v>84</v>
      </c>
      <c r="B19" s="564"/>
      <c r="C19" s="32"/>
      <c r="D19" s="32"/>
      <c r="E19" s="33">
        <f>SUM(E15,E17)</f>
        <v>2600000</v>
      </c>
      <c r="F19" s="33"/>
      <c r="G19" s="33">
        <f>SUM(G15,G17)</f>
        <v>2600000</v>
      </c>
      <c r="H19" s="33">
        <f>SUM(H15,H17)</f>
        <v>2600000</v>
      </c>
    </row>
    <row r="20" spans="1:17" ht="9.75" hidden="1" customHeight="1" x14ac:dyDescent="0.25"/>
    <row r="21" spans="1:17" ht="18.75" hidden="1" customHeight="1" x14ac:dyDescent="0.25">
      <c r="A21" s="15" t="s">
        <v>85</v>
      </c>
      <c r="B21" s="17"/>
      <c r="C21" s="17"/>
      <c r="D21" s="17"/>
      <c r="E21" s="16"/>
      <c r="F21" s="16"/>
      <c r="G21" s="17"/>
      <c r="H21" s="17"/>
    </row>
    <row r="22" spans="1:17" ht="33" hidden="1" customHeight="1" x14ac:dyDescent="0.25">
      <c r="A22" s="537" t="s">
        <v>73</v>
      </c>
      <c r="B22" s="539" t="s">
        <v>74</v>
      </c>
      <c r="C22" s="18"/>
      <c r="D22" s="18"/>
      <c r="E22" s="541" t="s">
        <v>75</v>
      </c>
      <c r="F22" s="378"/>
      <c r="G22" s="541" t="s">
        <v>76</v>
      </c>
      <c r="H22" s="541" t="s">
        <v>1</v>
      </c>
    </row>
    <row r="23" spans="1:17" ht="15.6" hidden="1" customHeight="1" x14ac:dyDescent="0.25">
      <c r="A23" s="538"/>
      <c r="B23" s="540"/>
      <c r="C23" s="19"/>
      <c r="D23" s="19"/>
      <c r="E23" s="542"/>
      <c r="F23" s="379"/>
      <c r="G23" s="542"/>
      <c r="H23" s="542"/>
    </row>
    <row r="24" spans="1:17" ht="15.6" hidden="1" customHeight="1" x14ac:dyDescent="0.25">
      <c r="A24" s="20">
        <v>652</v>
      </c>
      <c r="B24" s="21" t="s">
        <v>86</v>
      </c>
      <c r="C24" s="21"/>
      <c r="D24" s="21"/>
      <c r="E24" s="22">
        <f>SUM(E25:E25)</f>
        <v>15000000</v>
      </c>
      <c r="F24" s="22"/>
      <c r="G24" s="22">
        <f>SUM(G25:G25)</f>
        <v>15000000</v>
      </c>
      <c r="H24" s="23">
        <f>SUM(H25:H25)</f>
        <v>15000000</v>
      </c>
    </row>
    <row r="25" spans="1:17" ht="15.6" hidden="1" customHeight="1" x14ac:dyDescent="0.25">
      <c r="A25" s="24">
        <v>6526</v>
      </c>
      <c r="B25" s="25" t="s">
        <v>87</v>
      </c>
      <c r="C25" s="25"/>
      <c r="D25" s="25"/>
      <c r="E25" s="26">
        <v>15000000</v>
      </c>
      <c r="F25" s="26"/>
      <c r="G25" s="26">
        <v>15000000</v>
      </c>
      <c r="H25" s="27">
        <v>15000000</v>
      </c>
    </row>
    <row r="26" spans="1:17" ht="32.25" hidden="1" customHeight="1" x14ac:dyDescent="0.25">
      <c r="A26" s="36">
        <v>673</v>
      </c>
      <c r="B26" s="37" t="s">
        <v>88</v>
      </c>
      <c r="C26" s="37"/>
      <c r="D26" s="37"/>
      <c r="E26" s="38">
        <f>SUM(E27:E27)</f>
        <v>118878715</v>
      </c>
      <c r="F26" s="38"/>
      <c r="G26" s="38">
        <f>SUM(G27:G27)</f>
        <v>118103420</v>
      </c>
      <c r="H26" s="39">
        <f>SUM(H27:H27)</f>
        <v>118093420</v>
      </c>
    </row>
    <row r="27" spans="1:17" ht="30.75" hidden="1" customHeight="1" x14ac:dyDescent="0.25">
      <c r="A27" s="28">
        <v>6731</v>
      </c>
      <c r="B27" s="29" t="s">
        <v>88</v>
      </c>
      <c r="C27" s="29"/>
      <c r="D27" s="29"/>
      <c r="E27" s="30">
        <v>118878715</v>
      </c>
      <c r="F27" s="30"/>
      <c r="G27" s="30">
        <v>118103420</v>
      </c>
      <c r="H27" s="31">
        <v>118093420</v>
      </c>
    </row>
    <row r="28" spans="1:17" ht="21" hidden="1" customHeight="1" x14ac:dyDescent="0.25">
      <c r="A28" s="563" t="s">
        <v>89</v>
      </c>
      <c r="B28" s="564"/>
      <c r="C28" s="32"/>
      <c r="D28" s="32"/>
      <c r="E28" s="33">
        <f>SUM(E24,E26)</f>
        <v>133878715</v>
      </c>
      <c r="F28" s="33"/>
      <c r="G28" s="33">
        <f>SUM(G24,G26)</f>
        <v>133103420</v>
      </c>
      <c r="H28" s="33">
        <f>SUM(H24,H26)</f>
        <v>133093420</v>
      </c>
    </row>
    <row r="29" spans="1:17" ht="7.5" hidden="1" customHeight="1" x14ac:dyDescent="0.25"/>
    <row r="30" spans="1:17" ht="15.6" hidden="1" customHeight="1" x14ac:dyDescent="0.25">
      <c r="A30" s="41" t="s">
        <v>90</v>
      </c>
    </row>
    <row r="31" spans="1:17" s="43" customFormat="1" ht="27" hidden="1" customHeight="1" x14ac:dyDescent="0.2">
      <c r="A31" s="537" t="s">
        <v>73</v>
      </c>
      <c r="B31" s="539" t="s">
        <v>74</v>
      </c>
      <c r="C31" s="18"/>
      <c r="D31" s="18"/>
      <c r="E31" s="541" t="s">
        <v>75</v>
      </c>
      <c r="F31" s="378"/>
      <c r="G31" s="541" t="s">
        <v>76</v>
      </c>
      <c r="H31" s="541" t="s">
        <v>1</v>
      </c>
      <c r="I31" s="548"/>
      <c r="J31" s="549"/>
      <c r="K31" s="549"/>
      <c r="L31" s="549"/>
      <c r="M31" s="549"/>
      <c r="N31" s="543"/>
      <c r="O31" s="543"/>
      <c r="P31" s="42" t="s">
        <v>91</v>
      </c>
      <c r="Q31" s="42" t="s">
        <v>92</v>
      </c>
    </row>
    <row r="32" spans="1:17" s="43" customFormat="1" ht="22.5" hidden="1" customHeight="1" x14ac:dyDescent="0.2">
      <c r="A32" s="538"/>
      <c r="B32" s="540"/>
      <c r="C32" s="19"/>
      <c r="D32" s="19"/>
      <c r="E32" s="542"/>
      <c r="F32" s="379"/>
      <c r="G32" s="542"/>
      <c r="H32" s="542"/>
      <c r="I32" s="548"/>
      <c r="J32" s="549"/>
      <c r="K32" s="549"/>
      <c r="L32" s="549"/>
      <c r="M32" s="549"/>
      <c r="N32" s="543"/>
      <c r="O32" s="543"/>
      <c r="P32" s="44"/>
      <c r="Q32" s="44"/>
    </row>
    <row r="33" spans="1:18" s="46" customFormat="1" ht="31.15" hidden="1" customHeight="1" x14ac:dyDescent="0.25">
      <c r="A33" s="20">
        <v>63</v>
      </c>
      <c r="B33" s="21" t="s">
        <v>24</v>
      </c>
      <c r="C33" s="21"/>
      <c r="D33" s="21"/>
      <c r="E33" s="22">
        <f>SUM(E34:E36)</f>
        <v>52412794</v>
      </c>
      <c r="F33" s="22"/>
      <c r="G33" s="22">
        <f>SUM(G34:G36)</f>
        <v>10687410</v>
      </c>
      <c r="H33" s="23">
        <f>SUM(H34:H36)</f>
        <v>0</v>
      </c>
      <c r="I33" s="35"/>
      <c r="J33" s="35"/>
      <c r="K33" s="35"/>
      <c r="L33" s="35"/>
      <c r="M33" s="35"/>
      <c r="N33" s="35"/>
      <c r="O33" s="35"/>
      <c r="P33" s="45"/>
      <c r="Q33" s="45"/>
    </row>
    <row r="34" spans="1:18" ht="14.25" hidden="1" customHeight="1" x14ac:dyDescent="0.25">
      <c r="A34" s="24">
        <v>634</v>
      </c>
      <c r="B34" s="25" t="s">
        <v>93</v>
      </c>
      <c r="C34" s="25"/>
      <c r="D34" s="25"/>
      <c r="E34" s="47">
        <v>10000</v>
      </c>
      <c r="F34" s="47"/>
      <c r="G34" s="47">
        <v>10000</v>
      </c>
      <c r="H34" s="48">
        <v>0</v>
      </c>
      <c r="I34" s="49"/>
      <c r="J34" s="49"/>
      <c r="K34" s="49"/>
      <c r="L34" s="49"/>
      <c r="M34" s="49"/>
      <c r="N34" s="49"/>
      <c r="O34" s="49"/>
      <c r="P34" s="13">
        <v>0</v>
      </c>
      <c r="Q34" s="13">
        <v>0</v>
      </c>
      <c r="R34" s="46"/>
    </row>
    <row r="35" spans="1:18" ht="31.15" hidden="1" customHeight="1" x14ac:dyDescent="0.25">
      <c r="A35" s="24">
        <v>636</v>
      </c>
      <c r="B35" s="25" t="s">
        <v>94</v>
      </c>
      <c r="C35" s="25"/>
      <c r="D35" s="25"/>
      <c r="E35" s="47">
        <v>0</v>
      </c>
      <c r="F35" s="47"/>
      <c r="G35" s="47">
        <v>2135482</v>
      </c>
      <c r="H35" s="48">
        <v>0</v>
      </c>
      <c r="I35" s="49"/>
      <c r="J35" s="49"/>
      <c r="K35" s="49"/>
      <c r="L35" s="49"/>
      <c r="M35" s="49"/>
      <c r="N35" s="49"/>
      <c r="O35" s="49"/>
      <c r="R35" s="46"/>
    </row>
    <row r="36" spans="1:18" ht="15.6" hidden="1" customHeight="1" x14ac:dyDescent="0.25">
      <c r="A36" s="28">
        <v>638</v>
      </c>
      <c r="B36" s="29" t="s">
        <v>95</v>
      </c>
      <c r="C36" s="29"/>
      <c r="D36" s="29"/>
      <c r="E36" s="50">
        <v>52402794</v>
      </c>
      <c r="F36" s="50"/>
      <c r="G36" s="50">
        <v>8541928</v>
      </c>
      <c r="H36" s="51">
        <v>0</v>
      </c>
      <c r="I36" s="49"/>
      <c r="J36" s="49"/>
      <c r="K36" s="49"/>
      <c r="L36" s="49"/>
      <c r="M36" s="49"/>
      <c r="N36" s="49"/>
      <c r="O36" s="49"/>
      <c r="P36" s="13">
        <v>0</v>
      </c>
      <c r="Q36" s="13">
        <v>0</v>
      </c>
      <c r="R36" s="46"/>
    </row>
    <row r="37" spans="1:18" s="41" customFormat="1" ht="15.6" hidden="1" customHeight="1" x14ac:dyDescent="0.25">
      <c r="A37" s="561" t="s">
        <v>96</v>
      </c>
      <c r="B37" s="562"/>
      <c r="C37" s="52"/>
      <c r="D37" s="52"/>
      <c r="E37" s="33">
        <f>SUM(E33)</f>
        <v>52412794</v>
      </c>
      <c r="F37" s="33"/>
      <c r="G37" s="33">
        <f>SUM(G33)</f>
        <v>10687410</v>
      </c>
      <c r="H37" s="33">
        <f>SUM(H33)</f>
        <v>0</v>
      </c>
      <c r="I37" s="35"/>
      <c r="J37" s="35"/>
      <c r="K37" s="35"/>
      <c r="L37" s="35"/>
      <c r="M37" s="35"/>
      <c r="N37" s="35"/>
      <c r="O37" s="35"/>
      <c r="R37" s="46"/>
    </row>
    <row r="38" spans="1:18" s="41" customFormat="1" ht="15.6" hidden="1" customHeight="1" x14ac:dyDescent="0.25">
      <c r="A38" s="34"/>
      <c r="B38" s="34"/>
      <c r="C38" s="34"/>
      <c r="D38" s="34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R38" s="46"/>
    </row>
    <row r="39" spans="1:18" s="41" customFormat="1" ht="15.6" hidden="1" customHeight="1" x14ac:dyDescent="0.25">
      <c r="A39" s="41" t="s">
        <v>97</v>
      </c>
      <c r="B39" s="34"/>
      <c r="C39" s="34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R39" s="46"/>
    </row>
    <row r="40" spans="1:18" ht="15" hidden="1" customHeight="1" x14ac:dyDescent="0.25">
      <c r="A40" s="537" t="s">
        <v>73</v>
      </c>
      <c r="B40" s="539" t="s">
        <v>74</v>
      </c>
      <c r="C40" s="18"/>
      <c r="D40" s="18"/>
      <c r="E40" s="541" t="s">
        <v>75</v>
      </c>
      <c r="F40" s="378"/>
      <c r="G40" s="541" t="s">
        <v>76</v>
      </c>
      <c r="H40" s="541" t="s">
        <v>1</v>
      </c>
      <c r="I40" s="12"/>
      <c r="J40" s="12"/>
      <c r="K40" s="12"/>
      <c r="L40" s="12"/>
      <c r="M40" s="53"/>
      <c r="N40" s="54"/>
      <c r="P40" s="53"/>
      <c r="Q40" s="53"/>
      <c r="R40" s="53"/>
    </row>
    <row r="41" spans="1:18" ht="39" hidden="1" customHeight="1" x14ac:dyDescent="0.25">
      <c r="A41" s="538"/>
      <c r="B41" s="540"/>
      <c r="C41" s="19"/>
      <c r="D41" s="19"/>
      <c r="E41" s="542"/>
      <c r="F41" s="379"/>
      <c r="G41" s="542"/>
      <c r="H41" s="542"/>
      <c r="I41" s="12"/>
      <c r="J41" s="12"/>
      <c r="K41" s="12"/>
      <c r="L41" s="12"/>
      <c r="M41" s="53"/>
      <c r="N41" s="54"/>
      <c r="P41" s="53"/>
      <c r="Q41" s="53"/>
      <c r="R41" s="53"/>
    </row>
    <row r="42" spans="1:18" ht="31.15" hidden="1" customHeight="1" x14ac:dyDescent="0.25">
      <c r="A42" s="20">
        <v>66</v>
      </c>
      <c r="B42" s="21" t="s">
        <v>19</v>
      </c>
      <c r="C42" s="21"/>
      <c r="D42" s="21"/>
      <c r="E42" s="22">
        <f>SUM(E43:E43)</f>
        <v>1140740</v>
      </c>
      <c r="F42" s="22"/>
      <c r="G42" s="22">
        <f>SUM(G43:G43)</f>
        <v>1000000</v>
      </c>
      <c r="H42" s="23">
        <f>SUM(H43:H43)</f>
        <v>1000000</v>
      </c>
      <c r="I42" s="12"/>
      <c r="J42" s="12"/>
      <c r="K42" s="12"/>
      <c r="L42" s="12"/>
      <c r="M42" s="53"/>
      <c r="N42" s="54"/>
      <c r="P42" s="53"/>
      <c r="Q42" s="53"/>
      <c r="R42" s="53"/>
    </row>
    <row r="43" spans="1:18" ht="31.15" hidden="1" customHeight="1" x14ac:dyDescent="0.25">
      <c r="A43" s="28">
        <v>663</v>
      </c>
      <c r="B43" s="29" t="s">
        <v>98</v>
      </c>
      <c r="C43" s="29"/>
      <c r="D43" s="29"/>
      <c r="E43" s="30">
        <v>1140740</v>
      </c>
      <c r="F43" s="30"/>
      <c r="G43" s="30">
        <v>1000000</v>
      </c>
      <c r="H43" s="31">
        <v>1000000</v>
      </c>
      <c r="I43" s="12"/>
      <c r="J43" s="12"/>
      <c r="K43" s="12"/>
      <c r="L43" s="12"/>
      <c r="M43" s="53"/>
      <c r="N43" s="54"/>
      <c r="P43" s="53"/>
      <c r="Q43" s="53"/>
      <c r="R43" s="53"/>
    </row>
    <row r="44" spans="1:18" ht="15.6" hidden="1" customHeight="1" x14ac:dyDescent="0.25">
      <c r="A44" s="557" t="s">
        <v>99</v>
      </c>
      <c r="B44" s="558"/>
      <c r="C44" s="55"/>
      <c r="D44" s="55"/>
      <c r="E44" s="33">
        <f>SUM(E42)</f>
        <v>1140740</v>
      </c>
      <c r="F44" s="33"/>
      <c r="G44" s="33">
        <f>SUM(G42)</f>
        <v>1000000</v>
      </c>
      <c r="H44" s="33">
        <f>SUM(H42)</f>
        <v>1000000</v>
      </c>
      <c r="I44" s="12"/>
      <c r="J44" s="12"/>
      <c r="K44" s="12"/>
      <c r="L44" s="12"/>
      <c r="M44" s="53"/>
      <c r="N44" s="54"/>
      <c r="P44" s="53"/>
      <c r="Q44" s="53"/>
      <c r="R44" s="53"/>
    </row>
    <row r="45" spans="1:18" ht="15.6" hidden="1" customHeight="1" x14ac:dyDescent="0.25">
      <c r="A45" s="56"/>
      <c r="B45" s="56"/>
      <c r="C45" s="56"/>
      <c r="D45" s="56"/>
      <c r="E45" s="35"/>
      <c r="F45" s="35"/>
      <c r="G45" s="35"/>
      <c r="H45" s="35"/>
      <c r="I45" s="12"/>
      <c r="J45" s="12"/>
      <c r="K45" s="12"/>
      <c r="L45" s="12"/>
      <c r="M45" s="53"/>
      <c r="N45" s="54"/>
      <c r="P45" s="53"/>
      <c r="Q45" s="53"/>
      <c r="R45" s="53"/>
    </row>
    <row r="46" spans="1:18" ht="15.6" hidden="1" customHeight="1" x14ac:dyDescent="0.25">
      <c r="A46" s="57" t="s">
        <v>100</v>
      </c>
      <c r="B46" s="58"/>
      <c r="C46" s="58"/>
      <c r="D46" s="58"/>
      <c r="E46" s="59"/>
      <c r="F46" s="59"/>
      <c r="G46" s="58"/>
      <c r="H46" s="58"/>
      <c r="I46" s="12"/>
      <c r="J46" s="12"/>
      <c r="K46" s="12"/>
      <c r="L46" s="12"/>
      <c r="M46" s="53"/>
      <c r="N46" s="54"/>
      <c r="P46" s="53"/>
      <c r="Q46" s="53"/>
      <c r="R46" s="53"/>
    </row>
    <row r="47" spans="1:18" ht="15" hidden="1" customHeight="1" x14ac:dyDescent="0.25">
      <c r="A47" s="537" t="s">
        <v>73</v>
      </c>
      <c r="B47" s="539" t="s">
        <v>74</v>
      </c>
      <c r="C47" s="18"/>
      <c r="D47" s="18"/>
      <c r="E47" s="541" t="s">
        <v>75</v>
      </c>
      <c r="F47" s="378"/>
      <c r="G47" s="541" t="s">
        <v>76</v>
      </c>
      <c r="H47" s="541" t="s">
        <v>1</v>
      </c>
      <c r="I47" s="12"/>
      <c r="J47" s="12"/>
      <c r="K47" s="12"/>
      <c r="L47" s="12"/>
      <c r="M47" s="53"/>
      <c r="N47" s="54"/>
      <c r="P47" s="53"/>
      <c r="Q47" s="53"/>
      <c r="R47" s="53"/>
    </row>
    <row r="48" spans="1:18" ht="39.75" hidden="1" customHeight="1" x14ac:dyDescent="0.25">
      <c r="A48" s="538"/>
      <c r="B48" s="540"/>
      <c r="C48" s="19"/>
      <c r="D48" s="19"/>
      <c r="E48" s="542"/>
      <c r="F48" s="379"/>
      <c r="G48" s="542"/>
      <c r="H48" s="542"/>
      <c r="I48" s="12"/>
      <c r="J48" s="12"/>
      <c r="K48" s="12"/>
      <c r="L48" s="12"/>
      <c r="M48" s="53"/>
      <c r="N48" s="54"/>
      <c r="P48" s="53"/>
      <c r="Q48" s="53"/>
      <c r="R48" s="53"/>
    </row>
    <row r="49" spans="1:18" ht="31.15" hidden="1" customHeight="1" x14ac:dyDescent="0.25">
      <c r="A49" s="20">
        <v>72</v>
      </c>
      <c r="B49" s="21" t="s">
        <v>26</v>
      </c>
      <c r="C49" s="21"/>
      <c r="D49" s="21"/>
      <c r="E49" s="22">
        <f>SUM(E50:E51)</f>
        <v>100000</v>
      </c>
      <c r="F49" s="22"/>
      <c r="G49" s="22">
        <f>SUM(G50:G51)</f>
        <v>100000</v>
      </c>
      <c r="H49" s="23">
        <f>SUM(H50:H51)</f>
        <v>100000</v>
      </c>
      <c r="I49" s="12"/>
      <c r="J49" s="12"/>
      <c r="K49" s="12"/>
      <c r="L49" s="12"/>
      <c r="M49" s="53"/>
      <c r="N49" s="54"/>
      <c r="P49" s="53"/>
      <c r="Q49" s="53"/>
      <c r="R49" s="53"/>
    </row>
    <row r="50" spans="1:18" ht="15.6" hidden="1" customHeight="1" x14ac:dyDescent="0.25">
      <c r="A50" s="24">
        <v>722</v>
      </c>
      <c r="B50" s="25" t="s">
        <v>101</v>
      </c>
      <c r="C50" s="25"/>
      <c r="D50" s="25"/>
      <c r="E50" s="47">
        <v>10000</v>
      </c>
      <c r="F50" s="47"/>
      <c r="G50" s="47">
        <v>10000</v>
      </c>
      <c r="H50" s="48">
        <v>10000</v>
      </c>
      <c r="I50" s="12"/>
      <c r="J50" s="12"/>
      <c r="K50" s="12"/>
      <c r="L50" s="12"/>
      <c r="M50" s="53"/>
      <c r="N50" s="54"/>
      <c r="P50" s="53"/>
      <c r="Q50" s="53"/>
      <c r="R50" s="53"/>
    </row>
    <row r="51" spans="1:18" ht="15.6" hidden="1" customHeight="1" x14ac:dyDescent="0.25">
      <c r="A51" s="28">
        <v>723</v>
      </c>
      <c r="B51" s="29" t="s">
        <v>102</v>
      </c>
      <c r="C51" s="29"/>
      <c r="D51" s="29"/>
      <c r="E51" s="30">
        <v>90000</v>
      </c>
      <c r="F51" s="30"/>
      <c r="G51" s="30">
        <v>90000</v>
      </c>
      <c r="H51" s="31">
        <v>90000</v>
      </c>
      <c r="I51" s="12"/>
      <c r="J51" s="12"/>
      <c r="K51" s="12"/>
      <c r="L51" s="12"/>
      <c r="M51" s="53"/>
      <c r="N51" s="54"/>
      <c r="P51" s="53"/>
      <c r="Q51" s="53"/>
      <c r="R51" s="53"/>
    </row>
    <row r="52" spans="1:18" ht="33" hidden="1" customHeight="1" x14ac:dyDescent="0.25">
      <c r="A52" s="557" t="s">
        <v>103</v>
      </c>
      <c r="B52" s="558"/>
      <c r="C52" s="55"/>
      <c r="D52" s="55"/>
      <c r="E52" s="33">
        <f>SUM(E49)</f>
        <v>100000</v>
      </c>
      <c r="F52" s="33"/>
      <c r="G52" s="33">
        <f>SUM(G49)</f>
        <v>100000</v>
      </c>
      <c r="H52" s="33">
        <f>SUM(H49)</f>
        <v>100000</v>
      </c>
      <c r="I52" s="12"/>
      <c r="J52" s="12"/>
      <c r="K52" s="12"/>
      <c r="L52" s="12"/>
      <c r="M52" s="53"/>
      <c r="N52" s="54"/>
      <c r="P52" s="53"/>
      <c r="Q52" s="53"/>
      <c r="R52" s="53"/>
    </row>
    <row r="53" spans="1:18" s="41" customFormat="1" ht="15.6" hidden="1" customHeight="1" x14ac:dyDescent="0.25">
      <c r="B53" s="34"/>
      <c r="C53" s="34"/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R53" s="46"/>
    </row>
    <row r="54" spans="1:18" s="41" customFormat="1" ht="30.75" hidden="1" customHeight="1" x14ac:dyDescent="0.25">
      <c r="A54" s="534" t="s">
        <v>104</v>
      </c>
      <c r="B54" s="535"/>
      <c r="C54" s="60"/>
      <c r="D54" s="60"/>
      <c r="E54" s="61">
        <f>SUM(E10,E19,E28,E37,E44,E52)</f>
        <v>211136750</v>
      </c>
      <c r="F54" s="61"/>
      <c r="G54" s="61">
        <f>SUM(G10,G19,G28,G37,G44,G52)</f>
        <v>161733943</v>
      </c>
      <c r="H54" s="61">
        <f>SUM(H10,H19,H28,H37,H44,H52)</f>
        <v>151036533</v>
      </c>
      <c r="I54" s="35"/>
      <c r="J54" s="35"/>
      <c r="K54" s="35"/>
      <c r="L54" s="35"/>
      <c r="M54" s="35"/>
      <c r="N54" s="35"/>
      <c r="O54" s="35"/>
      <c r="R54" s="46"/>
    </row>
    <row r="55" spans="1:18" ht="15.6" hidden="1" customHeight="1" x14ac:dyDescent="0.25"/>
    <row r="56" spans="1:18" ht="18.75" hidden="1" customHeight="1" x14ac:dyDescent="0.25">
      <c r="A56" s="559" t="s">
        <v>105</v>
      </c>
      <c r="B56" s="559"/>
      <c r="C56" s="559"/>
      <c r="D56" s="559"/>
      <c r="E56" s="559"/>
      <c r="F56" s="559"/>
      <c r="G56" s="559"/>
      <c r="H56" s="559"/>
      <c r="I56" s="62"/>
      <c r="J56" s="62"/>
      <c r="K56" s="62"/>
      <c r="L56" s="62"/>
      <c r="M56" s="53"/>
      <c r="N56" s="54"/>
      <c r="P56" s="53"/>
      <c r="Q56" s="53"/>
      <c r="R56" s="53"/>
    </row>
    <row r="57" spans="1:18" s="64" customFormat="1" ht="22.5" hidden="1" customHeight="1" x14ac:dyDescent="0.25">
      <c r="A57" s="14" t="s">
        <v>106</v>
      </c>
      <c r="B57" s="63"/>
      <c r="C57" s="63"/>
      <c r="D57" s="63"/>
      <c r="E57" s="63"/>
      <c r="F57" s="63"/>
      <c r="H57" s="46"/>
      <c r="I57" s="65"/>
      <c r="J57" s="65"/>
      <c r="K57" s="65"/>
      <c r="L57" s="65"/>
      <c r="M57" s="65"/>
    </row>
    <row r="58" spans="1:18" s="64" customFormat="1" ht="15.6" hidden="1" customHeight="1" x14ac:dyDescent="0.25">
      <c r="A58" s="546" t="s">
        <v>107</v>
      </c>
      <c r="B58" s="546"/>
      <c r="C58" s="546"/>
      <c r="D58" s="546"/>
      <c r="E58" s="546"/>
      <c r="F58" s="107"/>
      <c r="G58" s="66"/>
    </row>
    <row r="59" spans="1:18" s="41" customFormat="1" ht="15.6" hidden="1" customHeight="1" x14ac:dyDescent="0.25">
      <c r="A59" s="560" t="s">
        <v>108</v>
      </c>
      <c r="B59" s="560"/>
      <c r="C59" s="67"/>
      <c r="D59" s="67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R59" s="46"/>
    </row>
    <row r="60" spans="1:18" s="41" customFormat="1" ht="15.6" hidden="1" customHeight="1" x14ac:dyDescent="0.25">
      <c r="A60" s="68" t="s">
        <v>109</v>
      </c>
      <c r="B60" s="34"/>
      <c r="C60" s="34"/>
      <c r="D60" s="34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R60" s="46"/>
    </row>
    <row r="61" spans="1:18" s="43" customFormat="1" ht="32.25" hidden="1" customHeight="1" x14ac:dyDescent="0.2">
      <c r="A61" s="537" t="s">
        <v>110</v>
      </c>
      <c r="B61" s="539" t="s">
        <v>74</v>
      </c>
      <c r="C61" s="18"/>
      <c r="D61" s="18"/>
      <c r="E61" s="541" t="s">
        <v>75</v>
      </c>
      <c r="F61" s="378"/>
      <c r="G61" s="541" t="s">
        <v>76</v>
      </c>
      <c r="H61" s="541" t="s">
        <v>1</v>
      </c>
      <c r="I61" s="548"/>
      <c r="J61" s="549"/>
      <c r="K61" s="549"/>
      <c r="L61" s="549"/>
      <c r="M61" s="549"/>
      <c r="N61" s="543"/>
      <c r="O61" s="543"/>
      <c r="P61" s="42" t="s">
        <v>91</v>
      </c>
      <c r="Q61" s="42" t="s">
        <v>92</v>
      </c>
    </row>
    <row r="62" spans="1:18" s="43" customFormat="1" ht="15" hidden="1" customHeight="1" x14ac:dyDescent="0.2">
      <c r="A62" s="538"/>
      <c r="B62" s="540"/>
      <c r="C62" s="19"/>
      <c r="D62" s="19"/>
      <c r="E62" s="542"/>
      <c r="F62" s="379"/>
      <c r="G62" s="542"/>
      <c r="H62" s="542"/>
      <c r="I62" s="548"/>
      <c r="J62" s="549"/>
      <c r="K62" s="549"/>
      <c r="L62" s="549"/>
      <c r="M62" s="549"/>
      <c r="N62" s="543"/>
      <c r="O62" s="543"/>
      <c r="P62" s="44"/>
      <c r="Q62" s="44"/>
    </row>
    <row r="63" spans="1:18" s="46" customFormat="1" ht="15.75" hidden="1" customHeight="1" x14ac:dyDescent="0.25">
      <c r="A63" s="20">
        <v>32</v>
      </c>
      <c r="B63" s="21" t="s">
        <v>17</v>
      </c>
      <c r="C63" s="21"/>
      <c r="D63" s="21"/>
      <c r="E63" s="22">
        <f>SUM(E64)</f>
        <v>1243113</v>
      </c>
      <c r="F63" s="22"/>
      <c r="G63" s="22">
        <f>SUM(G64:G64)</f>
        <v>1243113</v>
      </c>
      <c r="H63" s="23">
        <f>SUM(H64:H64)</f>
        <v>1243113</v>
      </c>
      <c r="I63" s="35"/>
      <c r="J63" s="35"/>
      <c r="K63" s="35"/>
      <c r="L63" s="35"/>
      <c r="M63" s="35"/>
      <c r="N63" s="35"/>
      <c r="O63" s="35"/>
      <c r="P63" s="46">
        <v>0</v>
      </c>
      <c r="Q63" s="46">
        <v>0</v>
      </c>
      <c r="R63" s="46">
        <f>SUM(G63:L63)</f>
        <v>2486226</v>
      </c>
    </row>
    <row r="64" spans="1:18" ht="18" hidden="1" customHeight="1" x14ac:dyDescent="0.25">
      <c r="A64" s="24">
        <v>323</v>
      </c>
      <c r="B64" s="25" t="s">
        <v>111</v>
      </c>
      <c r="C64" s="25"/>
      <c r="D64" s="25"/>
      <c r="E64" s="47">
        <v>1243113</v>
      </c>
      <c r="F64" s="47"/>
      <c r="G64" s="47">
        <v>1243113</v>
      </c>
      <c r="H64" s="47">
        <v>1243113</v>
      </c>
      <c r="I64" s="49"/>
      <c r="J64" s="49"/>
      <c r="K64" s="49"/>
      <c r="L64" s="49"/>
      <c r="M64" s="49"/>
      <c r="N64" s="49"/>
      <c r="O64" s="49"/>
      <c r="R64" s="46"/>
    </row>
    <row r="65" spans="1:18" ht="15.6" hidden="1" customHeight="1" x14ac:dyDescent="0.25">
      <c r="A65" s="69">
        <v>41</v>
      </c>
      <c r="B65" s="37" t="s">
        <v>21</v>
      </c>
      <c r="C65" s="37"/>
      <c r="D65" s="37"/>
      <c r="E65" s="38">
        <f>SUM(E66)</f>
        <v>25000</v>
      </c>
      <c r="F65" s="38"/>
      <c r="G65" s="38">
        <f>SUM(G66)</f>
        <v>25000</v>
      </c>
      <c r="H65" s="39">
        <f>SUM(H66)</f>
        <v>25000</v>
      </c>
      <c r="I65" s="35"/>
      <c r="J65" s="35"/>
      <c r="K65" s="35"/>
      <c r="L65" s="35"/>
      <c r="M65" s="35"/>
      <c r="N65" s="35"/>
      <c r="O65" s="35"/>
      <c r="R65" s="46">
        <f>SUM(G65:L65)</f>
        <v>50000</v>
      </c>
    </row>
    <row r="66" spans="1:18" ht="15.6" hidden="1" customHeight="1" x14ac:dyDescent="0.25">
      <c r="A66" s="70">
        <v>412</v>
      </c>
      <c r="B66" s="25" t="s">
        <v>112</v>
      </c>
      <c r="C66" s="25"/>
      <c r="D66" s="25"/>
      <c r="E66" s="47">
        <v>25000</v>
      </c>
      <c r="F66" s="47"/>
      <c r="G66" s="47">
        <v>25000</v>
      </c>
      <c r="H66" s="47">
        <v>25000</v>
      </c>
      <c r="I66" s="71"/>
      <c r="J66" s="71"/>
      <c r="K66" s="71"/>
      <c r="L66" s="71"/>
      <c r="M66" s="71"/>
      <c r="N66" s="71"/>
      <c r="O66" s="71"/>
      <c r="R66" s="46"/>
    </row>
    <row r="67" spans="1:18" ht="36" hidden="1" customHeight="1" x14ac:dyDescent="0.25">
      <c r="A67" s="36">
        <v>42</v>
      </c>
      <c r="B67" s="37" t="s">
        <v>22</v>
      </c>
      <c r="C67" s="37"/>
      <c r="D67" s="37"/>
      <c r="E67" s="38">
        <f>SUM(E68:E69)</f>
        <v>2975000</v>
      </c>
      <c r="F67" s="38"/>
      <c r="G67" s="38">
        <f>SUM(G68:G69)</f>
        <v>2975000</v>
      </c>
      <c r="H67" s="38">
        <f>SUM(H68:H69)</f>
        <v>2975000</v>
      </c>
      <c r="I67" s="35"/>
      <c r="J67" s="35"/>
      <c r="K67" s="35"/>
      <c r="L67" s="35"/>
      <c r="M67" s="35"/>
      <c r="N67" s="35"/>
      <c r="O67" s="35"/>
      <c r="R67" s="46">
        <f>SUM(G67:L67)</f>
        <v>5950000</v>
      </c>
    </row>
    <row r="68" spans="1:18" s="72" customFormat="1" ht="15.6" hidden="1" customHeight="1" x14ac:dyDescent="0.25">
      <c r="A68" s="24">
        <v>421</v>
      </c>
      <c r="B68" s="25" t="s">
        <v>113</v>
      </c>
      <c r="C68" s="25"/>
      <c r="D68" s="25"/>
      <c r="E68" s="47">
        <v>2000000</v>
      </c>
      <c r="F68" s="47"/>
      <c r="G68" s="47">
        <v>2000000</v>
      </c>
      <c r="H68" s="47">
        <v>2000000</v>
      </c>
      <c r="I68" s="49"/>
      <c r="J68" s="49"/>
      <c r="K68" s="49"/>
      <c r="L68" s="49"/>
      <c r="M68" s="49"/>
      <c r="N68" s="49"/>
      <c r="O68" s="49"/>
    </row>
    <row r="69" spans="1:18" s="72" customFormat="1" ht="15.6" hidden="1" customHeight="1" x14ac:dyDescent="0.25">
      <c r="A69" s="28">
        <v>422</v>
      </c>
      <c r="B69" s="29" t="s">
        <v>114</v>
      </c>
      <c r="C69" s="29"/>
      <c r="D69" s="29"/>
      <c r="E69" s="50">
        <v>975000</v>
      </c>
      <c r="F69" s="50"/>
      <c r="G69" s="50">
        <v>975000</v>
      </c>
      <c r="H69" s="50">
        <v>975000</v>
      </c>
      <c r="I69" s="49"/>
      <c r="J69" s="49"/>
      <c r="K69" s="49"/>
      <c r="L69" s="49"/>
      <c r="M69" s="49"/>
      <c r="N69" s="49"/>
      <c r="O69" s="49"/>
    </row>
    <row r="70" spans="1:18" s="41" customFormat="1" ht="15.6" hidden="1" customHeight="1" x14ac:dyDescent="0.25">
      <c r="A70" s="534" t="s">
        <v>115</v>
      </c>
      <c r="B70" s="535"/>
      <c r="C70" s="60"/>
      <c r="D70" s="60"/>
      <c r="E70" s="33">
        <f>SUM(E63,E65,E67)</f>
        <v>4243113</v>
      </c>
      <c r="F70" s="33"/>
      <c r="G70" s="33">
        <f>SUM(G63,G65,G67)</f>
        <v>4243113</v>
      </c>
      <c r="H70" s="33">
        <f>SUM(H63,H65,H67)</f>
        <v>4243113</v>
      </c>
      <c r="I70" s="35"/>
      <c r="J70" s="35"/>
      <c r="K70" s="35"/>
      <c r="L70" s="35"/>
      <c r="M70" s="35"/>
      <c r="N70" s="35"/>
      <c r="O70" s="35"/>
      <c r="P70" s="73" t="e">
        <f>SUM(#REF!,P63,#REF!,P65,P67)</f>
        <v>#REF!</v>
      </c>
      <c r="Q70" s="33" t="e">
        <f>SUM(#REF!,Q63,#REF!,Q65,Q67)</f>
        <v>#REF!</v>
      </c>
      <c r="R70" s="33" t="e">
        <f>SUM(#REF!,R63,#REF!,R65,R67)</f>
        <v>#REF!</v>
      </c>
    </row>
    <row r="71" spans="1:18" s="41" customFormat="1" ht="15.6" hidden="1" customHeight="1" x14ac:dyDescent="0.25">
      <c r="A71" s="34"/>
      <c r="B71" s="34"/>
      <c r="C71" s="34"/>
      <c r="D71" s="34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R71" s="46"/>
    </row>
    <row r="72" spans="1:18" s="41" customFormat="1" ht="15.6" hidden="1" customHeight="1" x14ac:dyDescent="0.25">
      <c r="A72" s="68" t="s">
        <v>116</v>
      </c>
      <c r="B72" s="34"/>
      <c r="C72" s="34"/>
      <c r="D72" s="34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R72" s="46"/>
    </row>
    <row r="73" spans="1:18" s="43" customFormat="1" ht="32.25" hidden="1" customHeight="1" x14ac:dyDescent="0.2">
      <c r="A73" s="537" t="s">
        <v>110</v>
      </c>
      <c r="B73" s="539" t="s">
        <v>74</v>
      </c>
      <c r="C73" s="18"/>
      <c r="D73" s="18"/>
      <c r="E73" s="541" t="s">
        <v>75</v>
      </c>
      <c r="F73" s="378"/>
      <c r="G73" s="541" t="s">
        <v>76</v>
      </c>
      <c r="H73" s="541" t="s">
        <v>1</v>
      </c>
      <c r="I73" s="548"/>
      <c r="J73" s="549"/>
      <c r="K73" s="549"/>
      <c r="L73" s="549"/>
      <c r="M73" s="549"/>
      <c r="N73" s="543"/>
      <c r="O73" s="543"/>
      <c r="P73" s="42" t="s">
        <v>91</v>
      </c>
      <c r="Q73" s="42" t="s">
        <v>92</v>
      </c>
    </row>
    <row r="74" spans="1:18" s="43" customFormat="1" ht="15" hidden="1" customHeight="1" x14ac:dyDescent="0.2">
      <c r="A74" s="538"/>
      <c r="B74" s="540"/>
      <c r="C74" s="19"/>
      <c r="D74" s="19"/>
      <c r="E74" s="542"/>
      <c r="F74" s="379"/>
      <c r="G74" s="542"/>
      <c r="H74" s="542"/>
      <c r="I74" s="548"/>
      <c r="J74" s="549"/>
      <c r="K74" s="549"/>
      <c r="L74" s="549"/>
      <c r="M74" s="549"/>
      <c r="N74" s="543"/>
      <c r="O74" s="543"/>
      <c r="P74" s="44"/>
      <c r="Q74" s="44"/>
    </row>
    <row r="75" spans="1:18" s="46" customFormat="1" ht="14.25" hidden="1" customHeight="1" x14ac:dyDescent="0.25">
      <c r="A75" s="74">
        <v>31</v>
      </c>
      <c r="B75" s="21" t="s">
        <v>16</v>
      </c>
      <c r="C75" s="21"/>
      <c r="D75" s="21"/>
      <c r="E75" s="22">
        <f>SUM(E76:E77)</f>
        <v>1086000</v>
      </c>
      <c r="F75" s="22"/>
      <c r="G75" s="22">
        <f>SUM(G76:G77)</f>
        <v>1086000</v>
      </c>
      <c r="H75" s="23">
        <f>SUM(H76:H77)</f>
        <v>1086000</v>
      </c>
      <c r="I75" s="35"/>
      <c r="J75" s="35"/>
      <c r="K75" s="35"/>
      <c r="L75" s="35"/>
      <c r="M75" s="35"/>
      <c r="N75" s="35"/>
      <c r="O75" s="35"/>
      <c r="P75" s="75">
        <f>SUM(P76:P77)</f>
        <v>0</v>
      </c>
      <c r="Q75" s="76">
        <f>SUM(Q76:Q77)</f>
        <v>0</v>
      </c>
      <c r="R75" s="46">
        <f>SUM(G75:L75)</f>
        <v>2172000</v>
      </c>
    </row>
    <row r="76" spans="1:18" ht="14.25" hidden="1" customHeight="1" x14ac:dyDescent="0.25">
      <c r="A76" s="70">
        <v>311</v>
      </c>
      <c r="B76" s="25" t="s">
        <v>117</v>
      </c>
      <c r="C76" s="25"/>
      <c r="D76" s="25"/>
      <c r="E76" s="47">
        <v>1000000</v>
      </c>
      <c r="F76" s="47"/>
      <c r="G76" s="77">
        <v>1000000</v>
      </c>
      <c r="H76" s="48">
        <v>1000000</v>
      </c>
      <c r="I76" s="49"/>
      <c r="J76" s="35"/>
      <c r="K76" s="49"/>
      <c r="L76" s="49"/>
      <c r="M76" s="49"/>
      <c r="N76" s="49"/>
      <c r="O76" s="49"/>
      <c r="P76" s="13">
        <v>0</v>
      </c>
      <c r="Q76" s="13">
        <v>0</v>
      </c>
      <c r="R76" s="46"/>
    </row>
    <row r="77" spans="1:18" ht="18.75" hidden="1" customHeight="1" x14ac:dyDescent="0.25">
      <c r="A77" s="24">
        <v>313</v>
      </c>
      <c r="B77" s="25" t="s">
        <v>118</v>
      </c>
      <c r="C77" s="25"/>
      <c r="D77" s="25"/>
      <c r="E77" s="47">
        <v>86000</v>
      </c>
      <c r="F77" s="47"/>
      <c r="G77" s="77">
        <v>86000</v>
      </c>
      <c r="H77" s="48">
        <v>86000</v>
      </c>
      <c r="I77" s="49"/>
      <c r="J77" s="35"/>
      <c r="K77" s="49"/>
      <c r="L77" s="49"/>
      <c r="M77" s="49"/>
      <c r="N77" s="49"/>
      <c r="O77" s="49"/>
      <c r="P77" s="13">
        <v>0</v>
      </c>
      <c r="Q77" s="13">
        <v>0</v>
      </c>
      <c r="R77" s="46"/>
    </row>
    <row r="78" spans="1:18" s="41" customFormat="1" ht="15.75" hidden="1" customHeight="1" x14ac:dyDescent="0.25">
      <c r="A78" s="36">
        <v>38</v>
      </c>
      <c r="B78" s="78" t="s">
        <v>119</v>
      </c>
      <c r="C78" s="78"/>
      <c r="D78" s="78"/>
      <c r="E78" s="38">
        <f>SUM(E79)</f>
        <v>14000</v>
      </c>
      <c r="F78" s="38"/>
      <c r="G78" s="38">
        <f>SUM(G79)</f>
        <v>14000</v>
      </c>
      <c r="H78" s="39">
        <f>SUM(H79)</f>
        <v>14000</v>
      </c>
      <c r="I78" s="35"/>
      <c r="J78" s="35"/>
      <c r="K78" s="35"/>
      <c r="L78" s="35"/>
      <c r="M78" s="35"/>
      <c r="N78" s="35"/>
      <c r="O78" s="35"/>
      <c r="P78" s="41">
        <v>0</v>
      </c>
      <c r="Q78" s="41">
        <v>0</v>
      </c>
      <c r="R78" s="41">
        <f>SUM(G78:L78)</f>
        <v>28000</v>
      </c>
    </row>
    <row r="79" spans="1:18" ht="12.75" hidden="1" customHeight="1" x14ac:dyDescent="0.25">
      <c r="A79" s="24">
        <v>381</v>
      </c>
      <c r="B79" s="25" t="s">
        <v>120</v>
      </c>
      <c r="C79" s="25"/>
      <c r="D79" s="25"/>
      <c r="E79" s="47">
        <v>14000</v>
      </c>
      <c r="F79" s="47"/>
      <c r="G79" s="77">
        <v>14000</v>
      </c>
      <c r="H79" s="79">
        <v>14000</v>
      </c>
      <c r="I79" s="49"/>
      <c r="J79" s="35"/>
      <c r="K79" s="49"/>
      <c r="L79" s="49"/>
      <c r="M79" s="49"/>
      <c r="N79" s="49"/>
      <c r="O79" s="49"/>
      <c r="P79" s="13">
        <v>0</v>
      </c>
      <c r="Q79" s="13">
        <v>0</v>
      </c>
      <c r="R79" s="46"/>
    </row>
    <row r="80" spans="1:18" ht="37.5" hidden="1" customHeight="1" x14ac:dyDescent="0.25">
      <c r="A80" s="36">
        <v>42</v>
      </c>
      <c r="B80" s="37" t="s">
        <v>22</v>
      </c>
      <c r="C80" s="37"/>
      <c r="D80" s="37"/>
      <c r="E80" s="38">
        <f>SUM(E81:E83)</f>
        <v>1500000</v>
      </c>
      <c r="F80" s="38"/>
      <c r="G80" s="38">
        <f>SUM(G81:G83)</f>
        <v>1500000</v>
      </c>
      <c r="H80" s="39">
        <f>SUM(H81:H83)</f>
        <v>1500000</v>
      </c>
      <c r="I80" s="35"/>
      <c r="J80" s="35"/>
      <c r="K80" s="35"/>
      <c r="L80" s="35"/>
      <c r="M80" s="35"/>
      <c r="N80" s="35"/>
      <c r="O80" s="35"/>
      <c r="R80" s="46">
        <f>SUM(G80:L80)</f>
        <v>3000000</v>
      </c>
    </row>
    <row r="81" spans="1:18" ht="15.6" hidden="1" customHeight="1" x14ac:dyDescent="0.25">
      <c r="A81" s="24">
        <v>422</v>
      </c>
      <c r="B81" s="25" t="s">
        <v>114</v>
      </c>
      <c r="C81" s="25"/>
      <c r="D81" s="25"/>
      <c r="E81" s="47">
        <v>1296000</v>
      </c>
      <c r="F81" s="47"/>
      <c r="G81" s="47">
        <v>1296000</v>
      </c>
      <c r="H81" s="48">
        <v>1296000</v>
      </c>
      <c r="I81" s="49"/>
      <c r="J81" s="35"/>
      <c r="K81" s="49"/>
      <c r="L81" s="49"/>
      <c r="M81" s="49"/>
      <c r="N81" s="49"/>
      <c r="O81" s="49"/>
      <c r="R81" s="46"/>
    </row>
    <row r="82" spans="1:18" ht="13.5" hidden="1" customHeight="1" x14ac:dyDescent="0.25">
      <c r="A82" s="24">
        <v>424</v>
      </c>
      <c r="B82" s="25" t="s">
        <v>121</v>
      </c>
      <c r="C82" s="25"/>
      <c r="D82" s="25"/>
      <c r="E82" s="47">
        <v>4000</v>
      </c>
      <c r="F82" s="47"/>
      <c r="G82" s="47">
        <v>4000</v>
      </c>
      <c r="H82" s="48">
        <v>4000</v>
      </c>
      <c r="I82" s="49"/>
      <c r="J82" s="35"/>
      <c r="K82" s="49"/>
      <c r="L82" s="49"/>
      <c r="M82" s="49"/>
      <c r="N82" s="49"/>
      <c r="O82" s="49"/>
      <c r="R82" s="46"/>
    </row>
    <row r="83" spans="1:18" ht="15.6" hidden="1" customHeight="1" x14ac:dyDescent="0.25">
      <c r="A83" s="28">
        <v>426</v>
      </c>
      <c r="B83" s="29" t="s">
        <v>122</v>
      </c>
      <c r="C83" s="29"/>
      <c r="D83" s="29"/>
      <c r="E83" s="50">
        <v>200000</v>
      </c>
      <c r="F83" s="50"/>
      <c r="G83" s="50">
        <v>200000</v>
      </c>
      <c r="H83" s="51">
        <v>200000</v>
      </c>
      <c r="I83" s="49"/>
      <c r="J83" s="35"/>
      <c r="K83" s="49"/>
      <c r="L83" s="49"/>
      <c r="M83" s="49"/>
      <c r="N83" s="49"/>
      <c r="O83" s="49"/>
      <c r="R83" s="46"/>
    </row>
    <row r="84" spans="1:18" s="41" customFormat="1" ht="15.6" hidden="1" customHeight="1" x14ac:dyDescent="0.25">
      <c r="A84" s="534" t="s">
        <v>115</v>
      </c>
      <c r="B84" s="535"/>
      <c r="C84" s="60"/>
      <c r="D84" s="60"/>
      <c r="E84" s="33">
        <f>SUM(E75,E78,E80)</f>
        <v>2600000</v>
      </c>
      <c r="F84" s="33"/>
      <c r="G84" s="33">
        <f>SUM(G75,G78,G80)</f>
        <v>2600000</v>
      </c>
      <c r="H84" s="33">
        <f>SUM(H75,H78,H80)</f>
        <v>2600000</v>
      </c>
      <c r="I84" s="35"/>
      <c r="J84" s="35"/>
      <c r="K84" s="35"/>
      <c r="L84" s="35"/>
      <c r="M84" s="35"/>
      <c r="N84" s="35"/>
      <c r="O84" s="35"/>
      <c r="P84" s="73" t="e">
        <f>SUM(P75,P78,#REF!,#REF!,P80)</f>
        <v>#REF!</v>
      </c>
      <c r="Q84" s="33" t="e">
        <f>SUM(Q75,Q78,#REF!,#REF!,Q80)</f>
        <v>#REF!</v>
      </c>
      <c r="R84" s="33" t="e">
        <f>SUM(R75,R78,#REF!,#REF!,R80)</f>
        <v>#REF!</v>
      </c>
    </row>
    <row r="85" spans="1:18" s="41" customFormat="1" ht="15.6" hidden="1" customHeight="1" x14ac:dyDescent="0.25">
      <c r="A85" s="34"/>
      <c r="B85" s="34"/>
      <c r="C85" s="34"/>
      <c r="D85" s="34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R85" s="46"/>
    </row>
    <row r="86" spans="1:18" s="41" customFormat="1" ht="15.6" hidden="1" customHeight="1" x14ac:dyDescent="0.25">
      <c r="A86" s="41" t="s">
        <v>85</v>
      </c>
      <c r="B86" s="34"/>
      <c r="C86" s="34"/>
      <c r="D86" s="34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R86" s="46"/>
    </row>
    <row r="87" spans="1:18" s="43" customFormat="1" ht="32.25" hidden="1" customHeight="1" x14ac:dyDescent="0.2">
      <c r="A87" s="537" t="s">
        <v>110</v>
      </c>
      <c r="B87" s="539" t="s">
        <v>74</v>
      </c>
      <c r="C87" s="18"/>
      <c r="D87" s="18"/>
      <c r="E87" s="541" t="s">
        <v>75</v>
      </c>
      <c r="F87" s="378"/>
      <c r="G87" s="541" t="s">
        <v>76</v>
      </c>
      <c r="H87" s="541" t="s">
        <v>1</v>
      </c>
      <c r="I87" s="548"/>
      <c r="J87" s="549"/>
      <c r="K87" s="549"/>
      <c r="L87" s="549"/>
      <c r="M87" s="549"/>
      <c r="N87" s="543"/>
      <c r="O87" s="543"/>
      <c r="P87" s="42" t="s">
        <v>91</v>
      </c>
      <c r="Q87" s="42" t="s">
        <v>92</v>
      </c>
    </row>
    <row r="88" spans="1:18" s="43" customFormat="1" ht="15" hidden="1" customHeight="1" x14ac:dyDescent="0.2">
      <c r="A88" s="538"/>
      <c r="B88" s="540"/>
      <c r="C88" s="19"/>
      <c r="D88" s="19"/>
      <c r="E88" s="542"/>
      <c r="F88" s="379"/>
      <c r="G88" s="542"/>
      <c r="H88" s="542"/>
      <c r="I88" s="548"/>
      <c r="J88" s="549"/>
      <c r="K88" s="549"/>
      <c r="L88" s="549"/>
      <c r="M88" s="549"/>
      <c r="N88" s="543"/>
      <c r="O88" s="543"/>
      <c r="P88" s="44"/>
      <c r="Q88" s="44"/>
    </row>
    <row r="89" spans="1:18" s="46" customFormat="1" ht="14.25" hidden="1" customHeight="1" x14ac:dyDescent="0.25">
      <c r="A89" s="74">
        <v>31</v>
      </c>
      <c r="B89" s="21" t="s">
        <v>16</v>
      </c>
      <c r="C89" s="21"/>
      <c r="D89" s="21"/>
      <c r="E89" s="22">
        <f>SUM(E90:E92)</f>
        <v>93562200</v>
      </c>
      <c r="F89" s="22"/>
      <c r="G89" s="22">
        <f>SUM(G90:G92)</f>
        <v>93562200</v>
      </c>
      <c r="H89" s="23">
        <f>SUM(H90:H92)</f>
        <v>93562200</v>
      </c>
      <c r="I89" s="35"/>
      <c r="J89" s="35"/>
      <c r="K89" s="35"/>
      <c r="L89" s="35"/>
      <c r="M89" s="35"/>
      <c r="N89" s="35"/>
      <c r="O89" s="35"/>
      <c r="P89" s="75">
        <f>SUM(P90:P92)</f>
        <v>0</v>
      </c>
      <c r="Q89" s="76">
        <f>SUM(Q90:Q92)</f>
        <v>0</v>
      </c>
      <c r="R89" s="46">
        <f>SUM(G89:L89)</f>
        <v>187124400</v>
      </c>
    </row>
    <row r="90" spans="1:18" ht="14.25" hidden="1" customHeight="1" x14ac:dyDescent="0.25">
      <c r="A90" s="70">
        <v>311</v>
      </c>
      <c r="B90" s="25" t="s">
        <v>117</v>
      </c>
      <c r="C90" s="25"/>
      <c r="D90" s="25"/>
      <c r="E90" s="47">
        <v>78040000</v>
      </c>
      <c r="F90" s="47"/>
      <c r="G90" s="77">
        <v>78040000</v>
      </c>
      <c r="H90" s="48">
        <v>78040000</v>
      </c>
      <c r="I90" s="49"/>
      <c r="J90" s="49"/>
      <c r="K90" s="49"/>
      <c r="L90" s="49"/>
      <c r="M90" s="49"/>
      <c r="N90" s="49"/>
      <c r="O90" s="49"/>
      <c r="P90" s="13">
        <v>0</v>
      </c>
      <c r="Q90" s="13">
        <v>0</v>
      </c>
      <c r="R90" s="46"/>
    </row>
    <row r="91" spans="1:18" ht="14.25" hidden="1" customHeight="1" x14ac:dyDescent="0.25">
      <c r="A91" s="24">
        <v>312</v>
      </c>
      <c r="B91" s="25" t="s">
        <v>123</v>
      </c>
      <c r="C91" s="25"/>
      <c r="D91" s="25"/>
      <c r="E91" s="47">
        <v>2356200</v>
      </c>
      <c r="F91" s="47"/>
      <c r="G91" s="77">
        <v>2356200</v>
      </c>
      <c r="H91" s="48">
        <v>2356200</v>
      </c>
      <c r="I91" s="49"/>
      <c r="J91" s="49"/>
      <c r="K91" s="49"/>
      <c r="L91" s="49"/>
      <c r="M91" s="49"/>
      <c r="N91" s="49"/>
      <c r="O91" s="49"/>
      <c r="P91" s="13">
        <v>0</v>
      </c>
      <c r="Q91" s="13">
        <v>0</v>
      </c>
      <c r="R91" s="46"/>
    </row>
    <row r="92" spans="1:18" ht="18.75" hidden="1" customHeight="1" x14ac:dyDescent="0.25">
      <c r="A92" s="24">
        <v>313</v>
      </c>
      <c r="B92" s="25" t="s">
        <v>118</v>
      </c>
      <c r="C92" s="25"/>
      <c r="D92" s="25"/>
      <c r="E92" s="47">
        <v>13166000</v>
      </c>
      <c r="F92" s="47"/>
      <c r="G92" s="77">
        <v>13166000</v>
      </c>
      <c r="H92" s="48">
        <v>13166000</v>
      </c>
      <c r="I92" s="49"/>
      <c r="J92" s="49"/>
      <c r="K92" s="49"/>
      <c r="L92" s="49"/>
      <c r="M92" s="49"/>
      <c r="N92" s="49"/>
      <c r="O92" s="49"/>
      <c r="P92" s="13">
        <v>0</v>
      </c>
      <c r="Q92" s="13">
        <v>0</v>
      </c>
      <c r="R92" s="46"/>
    </row>
    <row r="93" spans="1:18" s="46" customFormat="1" ht="15.75" hidden="1" customHeight="1" x14ac:dyDescent="0.25">
      <c r="A93" s="36">
        <v>32</v>
      </c>
      <c r="B93" s="37" t="s">
        <v>17</v>
      </c>
      <c r="C93" s="37"/>
      <c r="D93" s="37"/>
      <c r="E93" s="38">
        <f>SUM(E94:E97)</f>
        <v>39696515</v>
      </c>
      <c r="F93" s="38"/>
      <c r="G93" s="38">
        <f>SUM(G94:G97)</f>
        <v>38921220</v>
      </c>
      <c r="H93" s="39">
        <f>SUM(H94:H97)</f>
        <v>38911220</v>
      </c>
      <c r="I93" s="35"/>
      <c r="J93" s="35"/>
      <c r="K93" s="35"/>
      <c r="L93" s="35"/>
      <c r="M93" s="35"/>
      <c r="N93" s="35"/>
      <c r="O93" s="35"/>
      <c r="P93" s="46">
        <v>0</v>
      </c>
      <c r="Q93" s="46">
        <v>0</v>
      </c>
      <c r="R93" s="46">
        <f>SUM(G93:L93)</f>
        <v>77832440</v>
      </c>
    </row>
    <row r="94" spans="1:18" ht="21" hidden="1" customHeight="1" x14ac:dyDescent="0.25">
      <c r="A94" s="24">
        <v>321</v>
      </c>
      <c r="B94" s="25" t="s">
        <v>124</v>
      </c>
      <c r="C94" s="25"/>
      <c r="D94" s="25"/>
      <c r="E94" s="47">
        <v>2634538</v>
      </c>
      <c r="F94" s="47"/>
      <c r="G94" s="77">
        <v>2634538</v>
      </c>
      <c r="H94" s="27">
        <v>2634538</v>
      </c>
      <c r="I94" s="49"/>
      <c r="J94" s="49"/>
      <c r="K94" s="49"/>
      <c r="L94" s="49"/>
      <c r="M94" s="49"/>
      <c r="N94" s="49"/>
      <c r="O94" s="49"/>
      <c r="P94" s="13">
        <v>0</v>
      </c>
      <c r="Q94" s="13">
        <v>0</v>
      </c>
      <c r="R94" s="46"/>
    </row>
    <row r="95" spans="1:18" ht="14.25" hidden="1" customHeight="1" x14ac:dyDescent="0.25">
      <c r="A95" s="24">
        <v>322</v>
      </c>
      <c r="B95" s="25" t="s">
        <v>125</v>
      </c>
      <c r="C95" s="25"/>
      <c r="D95" s="25"/>
      <c r="E95" s="47">
        <f>32727000-1326966</f>
        <v>31400034</v>
      </c>
      <c r="F95" s="47"/>
      <c r="G95" s="47">
        <f>32727000-1327265</f>
        <v>31399735</v>
      </c>
      <c r="H95" s="27">
        <f>32727000-1316965</f>
        <v>31410035</v>
      </c>
      <c r="I95" s="49"/>
      <c r="J95" s="49"/>
      <c r="K95" s="49"/>
      <c r="L95" s="49"/>
      <c r="M95" s="49"/>
      <c r="N95" s="49"/>
      <c r="O95" s="49"/>
      <c r="P95" s="13">
        <v>0</v>
      </c>
      <c r="Q95" s="13">
        <v>0</v>
      </c>
      <c r="R95" s="46"/>
    </row>
    <row r="96" spans="1:18" ht="18" hidden="1" customHeight="1" x14ac:dyDescent="0.25">
      <c r="A96" s="24">
        <v>323</v>
      </c>
      <c r="B96" s="25" t="s">
        <v>111</v>
      </c>
      <c r="C96" s="25"/>
      <c r="D96" s="25"/>
      <c r="E96" s="47">
        <f>5336877-76559</f>
        <v>5260318</v>
      </c>
      <c r="F96" s="47"/>
      <c r="G96" s="47">
        <f>5336877-851555</f>
        <v>4485322</v>
      </c>
      <c r="H96" s="27">
        <f>5336877-871855</f>
        <v>4465022</v>
      </c>
      <c r="I96" s="49"/>
      <c r="J96" s="49"/>
      <c r="K96" s="49"/>
      <c r="L96" s="49"/>
      <c r="M96" s="49"/>
      <c r="N96" s="49"/>
      <c r="O96" s="49"/>
      <c r="R96" s="46"/>
    </row>
    <row r="97" spans="1:18" ht="15.6" hidden="1" customHeight="1" x14ac:dyDescent="0.25">
      <c r="A97" s="24">
        <v>329</v>
      </c>
      <c r="B97" s="25" t="s">
        <v>126</v>
      </c>
      <c r="C97" s="25"/>
      <c r="D97" s="25"/>
      <c r="E97" s="47">
        <v>401625</v>
      </c>
      <c r="F97" s="47"/>
      <c r="G97" s="47">
        <v>401625</v>
      </c>
      <c r="H97" s="27">
        <v>401625</v>
      </c>
      <c r="I97" s="49"/>
      <c r="J97" s="49"/>
      <c r="K97" s="49"/>
      <c r="L97" s="49"/>
      <c r="M97" s="49"/>
      <c r="N97" s="49"/>
      <c r="O97" s="49"/>
      <c r="R97" s="46"/>
    </row>
    <row r="98" spans="1:18" s="46" customFormat="1" ht="15.6" hidden="1" customHeight="1" x14ac:dyDescent="0.25">
      <c r="A98" s="36">
        <v>34</v>
      </c>
      <c r="B98" s="37" t="s">
        <v>20</v>
      </c>
      <c r="C98" s="37"/>
      <c r="D98" s="37"/>
      <c r="E98" s="38">
        <f>SUM(E99:E100)</f>
        <v>500000</v>
      </c>
      <c r="F98" s="38"/>
      <c r="G98" s="38">
        <f>SUM(G99:G100)</f>
        <v>500000</v>
      </c>
      <c r="H98" s="39">
        <f>SUM(H99:H100)</f>
        <v>500000</v>
      </c>
      <c r="I98" s="35"/>
      <c r="J98" s="35"/>
      <c r="K98" s="35"/>
      <c r="L98" s="35"/>
      <c r="M98" s="35"/>
      <c r="N98" s="35"/>
      <c r="O98" s="35"/>
      <c r="R98" s="46">
        <f>SUM(G98:L98)</f>
        <v>1000000</v>
      </c>
    </row>
    <row r="99" spans="1:18" ht="15.6" hidden="1" customHeight="1" x14ac:dyDescent="0.25">
      <c r="A99" s="24">
        <v>342</v>
      </c>
      <c r="B99" s="25" t="s">
        <v>127</v>
      </c>
      <c r="C99" s="25"/>
      <c r="D99" s="25"/>
      <c r="E99" s="47">
        <v>100000</v>
      </c>
      <c r="F99" s="47"/>
      <c r="G99" s="47">
        <v>100000</v>
      </c>
      <c r="H99" s="48">
        <v>100000</v>
      </c>
      <c r="I99" s="49"/>
      <c r="J99" s="49"/>
      <c r="K99" s="49"/>
      <c r="L99" s="49"/>
      <c r="M99" s="49"/>
      <c r="N99" s="49"/>
      <c r="O99" s="49"/>
    </row>
    <row r="100" spans="1:18" ht="15.6" hidden="1" customHeight="1" x14ac:dyDescent="0.25">
      <c r="A100" s="24">
        <v>343</v>
      </c>
      <c r="B100" s="25" t="s">
        <v>128</v>
      </c>
      <c r="C100" s="25"/>
      <c r="D100" s="25"/>
      <c r="E100" s="47">
        <v>400000</v>
      </c>
      <c r="F100" s="47"/>
      <c r="G100" s="47">
        <v>400000</v>
      </c>
      <c r="H100" s="27">
        <v>400000</v>
      </c>
      <c r="I100" s="49"/>
      <c r="J100" s="49"/>
      <c r="K100" s="49"/>
      <c r="L100" s="49"/>
      <c r="M100" s="49"/>
      <c r="N100" s="49"/>
      <c r="O100" s="49"/>
      <c r="R100" s="46"/>
    </row>
    <row r="101" spans="1:18" s="46" customFormat="1" ht="31.15" hidden="1" customHeight="1" x14ac:dyDescent="0.25">
      <c r="A101" s="36">
        <v>37</v>
      </c>
      <c r="B101" s="37" t="s">
        <v>129</v>
      </c>
      <c r="C101" s="37"/>
      <c r="D101" s="37"/>
      <c r="E101" s="38">
        <f>SUM(E102)</f>
        <v>120000</v>
      </c>
      <c r="F101" s="38"/>
      <c r="G101" s="38">
        <f>SUM(G102)</f>
        <v>120000</v>
      </c>
      <c r="H101" s="39">
        <f>SUM(H102)</f>
        <v>120000</v>
      </c>
      <c r="I101" s="35"/>
      <c r="J101" s="35"/>
      <c r="K101" s="35"/>
      <c r="L101" s="35"/>
      <c r="M101" s="35"/>
      <c r="N101" s="35"/>
      <c r="O101" s="35"/>
    </row>
    <row r="102" spans="1:18" ht="31.15" hidden="1" customHeight="1" x14ac:dyDescent="0.25">
      <c r="A102" s="28">
        <v>372</v>
      </c>
      <c r="B102" s="29" t="s">
        <v>130</v>
      </c>
      <c r="C102" s="29"/>
      <c r="D102" s="29"/>
      <c r="E102" s="50">
        <v>120000</v>
      </c>
      <c r="F102" s="50"/>
      <c r="G102" s="50">
        <v>120000</v>
      </c>
      <c r="H102" s="31">
        <v>120000</v>
      </c>
      <c r="I102" s="49"/>
      <c r="J102" s="49"/>
      <c r="K102" s="49"/>
      <c r="L102" s="49"/>
      <c r="M102" s="49"/>
      <c r="N102" s="49"/>
      <c r="O102" s="49"/>
      <c r="R102" s="46"/>
    </row>
    <row r="103" spans="1:18" s="41" customFormat="1" ht="15.75" hidden="1" customHeight="1" x14ac:dyDescent="0.25">
      <c r="A103" s="534" t="s">
        <v>115</v>
      </c>
      <c r="B103" s="535"/>
      <c r="C103" s="60"/>
      <c r="D103" s="60"/>
      <c r="E103" s="33">
        <f>SUM(E89,E93,E98,E101)</f>
        <v>133878715</v>
      </c>
      <c r="F103" s="33"/>
      <c r="G103" s="33">
        <f>SUM(G89,G93,G98,G101)</f>
        <v>133103420</v>
      </c>
      <c r="H103" s="33">
        <f>SUM(H89,H93,H98,H101)</f>
        <v>133093420</v>
      </c>
      <c r="I103" s="35"/>
      <c r="J103" s="35"/>
      <c r="K103" s="35"/>
      <c r="L103" s="35"/>
      <c r="M103" s="35"/>
      <c r="N103" s="35"/>
      <c r="O103" s="35"/>
      <c r="P103" s="73" t="e">
        <f>SUM(P89,P93,P98,#REF!,#REF!)</f>
        <v>#REF!</v>
      </c>
      <c r="Q103" s="33" t="e">
        <f>SUM(Q89,Q93,Q98,#REF!,#REF!)</f>
        <v>#REF!</v>
      </c>
      <c r="R103" s="33" t="e">
        <f>SUM(R89,R93,R98,#REF!,#REF!)</f>
        <v>#REF!</v>
      </c>
    </row>
    <row r="104" spans="1:18" s="41" customFormat="1" ht="15.6" hidden="1" customHeight="1" x14ac:dyDescent="0.25">
      <c r="A104" s="34"/>
      <c r="B104" s="34"/>
      <c r="C104" s="34"/>
      <c r="D104" s="34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R104" s="46"/>
    </row>
    <row r="105" spans="1:18" s="41" customFormat="1" ht="15.6" hidden="1" customHeight="1" x14ac:dyDescent="0.25">
      <c r="A105" s="41" t="s">
        <v>131</v>
      </c>
      <c r="B105" s="34"/>
      <c r="C105" s="34"/>
      <c r="D105" s="34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R105" s="46"/>
    </row>
    <row r="106" spans="1:18" s="43" customFormat="1" ht="32.25" hidden="1" customHeight="1" x14ac:dyDescent="0.2">
      <c r="A106" s="537" t="s">
        <v>110</v>
      </c>
      <c r="B106" s="539" t="s">
        <v>74</v>
      </c>
      <c r="C106" s="18"/>
      <c r="D106" s="18"/>
      <c r="E106" s="541" t="s">
        <v>75</v>
      </c>
      <c r="F106" s="378"/>
      <c r="G106" s="541" t="s">
        <v>76</v>
      </c>
      <c r="H106" s="541" t="s">
        <v>1</v>
      </c>
      <c r="I106" s="548"/>
      <c r="J106" s="549"/>
      <c r="K106" s="549"/>
      <c r="L106" s="549"/>
      <c r="M106" s="549"/>
      <c r="N106" s="543"/>
      <c r="O106" s="543"/>
      <c r="P106" s="42" t="s">
        <v>91</v>
      </c>
      <c r="Q106" s="42" t="s">
        <v>92</v>
      </c>
    </row>
    <row r="107" spans="1:18" s="43" customFormat="1" ht="15" hidden="1" customHeight="1" x14ac:dyDescent="0.2">
      <c r="A107" s="538"/>
      <c r="B107" s="540"/>
      <c r="C107" s="19"/>
      <c r="D107" s="19"/>
      <c r="E107" s="542"/>
      <c r="F107" s="379"/>
      <c r="G107" s="542"/>
      <c r="H107" s="542"/>
      <c r="I107" s="548"/>
      <c r="J107" s="549"/>
      <c r="K107" s="549"/>
      <c r="L107" s="549"/>
      <c r="M107" s="549"/>
      <c r="N107" s="543"/>
      <c r="O107" s="543"/>
      <c r="P107" s="44"/>
      <c r="Q107" s="44"/>
    </row>
    <row r="108" spans="1:18" s="46" customFormat="1" ht="15.75" hidden="1" customHeight="1" x14ac:dyDescent="0.25">
      <c r="A108" s="20">
        <v>32</v>
      </c>
      <c r="B108" s="21" t="s">
        <v>17</v>
      </c>
      <c r="C108" s="21"/>
      <c r="D108" s="21"/>
      <c r="E108" s="22">
        <f>SUM(E109:E110)</f>
        <v>719740</v>
      </c>
      <c r="F108" s="22"/>
      <c r="G108" s="22">
        <f>SUM(G109:G110)</f>
        <v>650000</v>
      </c>
      <c r="H108" s="23">
        <f>SUM(H109:H110)</f>
        <v>650000</v>
      </c>
      <c r="I108" s="35"/>
      <c r="J108" s="35"/>
      <c r="K108" s="35"/>
      <c r="L108" s="35"/>
      <c r="M108" s="35"/>
      <c r="N108" s="35"/>
      <c r="O108" s="35"/>
      <c r="P108" s="46">
        <v>0</v>
      </c>
      <c r="Q108" s="46">
        <v>0</v>
      </c>
      <c r="R108" s="46">
        <f>SUM(G108:L108)</f>
        <v>1300000</v>
      </c>
    </row>
    <row r="109" spans="1:18" ht="14.25" hidden="1" customHeight="1" x14ac:dyDescent="0.25">
      <c r="A109" s="24">
        <v>321</v>
      </c>
      <c r="B109" s="25" t="s">
        <v>124</v>
      </c>
      <c r="C109" s="25"/>
      <c r="D109" s="25"/>
      <c r="E109" s="47">
        <v>52940</v>
      </c>
      <c r="F109" s="47"/>
      <c r="G109" s="77">
        <v>50000</v>
      </c>
      <c r="H109" s="79">
        <v>50000</v>
      </c>
      <c r="I109" s="49"/>
      <c r="J109" s="49"/>
      <c r="K109" s="49"/>
      <c r="L109" s="49"/>
      <c r="M109" s="49"/>
      <c r="N109" s="49"/>
      <c r="O109" s="49"/>
      <c r="P109" s="13">
        <v>0</v>
      </c>
      <c r="Q109" s="13">
        <v>0</v>
      </c>
      <c r="R109" s="46"/>
    </row>
    <row r="110" spans="1:18" ht="14.25" hidden="1" customHeight="1" x14ac:dyDescent="0.25">
      <c r="A110" s="24">
        <v>322</v>
      </c>
      <c r="B110" s="25" t="s">
        <v>125</v>
      </c>
      <c r="C110" s="25"/>
      <c r="D110" s="25"/>
      <c r="E110" s="47">
        <f>690240-23440</f>
        <v>666800</v>
      </c>
      <c r="F110" s="47"/>
      <c r="G110" s="47">
        <v>600000</v>
      </c>
      <c r="H110" s="79">
        <v>600000</v>
      </c>
      <c r="I110" s="49"/>
      <c r="J110" s="49"/>
      <c r="K110" s="49"/>
      <c r="L110" s="49"/>
      <c r="M110" s="49"/>
      <c r="N110" s="49"/>
      <c r="O110" s="49"/>
      <c r="P110" s="13">
        <v>0</v>
      </c>
      <c r="Q110" s="13">
        <v>0</v>
      </c>
      <c r="R110" s="46"/>
    </row>
    <row r="111" spans="1:18" ht="15" hidden="1" customHeight="1" x14ac:dyDescent="0.25">
      <c r="A111" s="36">
        <v>42</v>
      </c>
      <c r="B111" s="37" t="s">
        <v>22</v>
      </c>
      <c r="C111" s="37"/>
      <c r="D111" s="37"/>
      <c r="E111" s="38">
        <f>SUM(E112:E113)</f>
        <v>421000</v>
      </c>
      <c r="F111" s="38"/>
      <c r="G111" s="38">
        <f>SUM(G112:G113)</f>
        <v>350000</v>
      </c>
      <c r="H111" s="39">
        <f>SUM(H112:H113)</f>
        <v>350000</v>
      </c>
      <c r="I111" s="35"/>
      <c r="J111" s="35"/>
      <c r="K111" s="35"/>
      <c r="L111" s="35"/>
      <c r="M111" s="35"/>
      <c r="N111" s="35"/>
      <c r="O111" s="35"/>
      <c r="R111" s="46">
        <f>SUM(G111:L111)</f>
        <v>700000</v>
      </c>
    </row>
    <row r="112" spans="1:18" ht="15.6" hidden="1" customHeight="1" x14ac:dyDescent="0.25">
      <c r="A112" s="24">
        <v>422</v>
      </c>
      <c r="B112" s="25" t="s">
        <v>114</v>
      </c>
      <c r="C112" s="25"/>
      <c r="D112" s="25"/>
      <c r="E112" s="47">
        <v>420000</v>
      </c>
      <c r="F112" s="47"/>
      <c r="G112" s="47">
        <v>350000</v>
      </c>
      <c r="H112" s="48">
        <v>350000</v>
      </c>
      <c r="I112" s="49"/>
      <c r="J112" s="49"/>
      <c r="K112" s="49"/>
      <c r="L112" s="49"/>
      <c r="M112" s="49"/>
      <c r="N112" s="49"/>
      <c r="O112" s="49"/>
      <c r="R112" s="46"/>
    </row>
    <row r="113" spans="1:18" ht="31.15" hidden="1" customHeight="1" x14ac:dyDescent="0.25">
      <c r="A113" s="28">
        <v>424</v>
      </c>
      <c r="B113" s="29" t="s">
        <v>121</v>
      </c>
      <c r="C113" s="29"/>
      <c r="D113" s="29"/>
      <c r="E113" s="50">
        <v>1000</v>
      </c>
      <c r="F113" s="50"/>
      <c r="G113" s="50"/>
      <c r="H113" s="51"/>
      <c r="I113" s="49"/>
      <c r="J113" s="49"/>
      <c r="K113" s="49"/>
      <c r="L113" s="49"/>
      <c r="M113" s="49"/>
      <c r="N113" s="49"/>
      <c r="O113" s="49"/>
    </row>
    <row r="114" spans="1:18" s="41" customFormat="1" ht="15.6" hidden="1" customHeight="1" x14ac:dyDescent="0.25">
      <c r="A114" s="534" t="s">
        <v>115</v>
      </c>
      <c r="B114" s="535"/>
      <c r="C114" s="60"/>
      <c r="D114" s="60"/>
      <c r="E114" s="33">
        <f>SUM(E108,E111)</f>
        <v>1140740</v>
      </c>
      <c r="F114" s="33"/>
      <c r="G114" s="33">
        <f>SUM(G108,G111)</f>
        <v>1000000</v>
      </c>
      <c r="H114" s="33">
        <f>SUM(H108,H111)</f>
        <v>1000000</v>
      </c>
      <c r="I114" s="35"/>
      <c r="J114" s="35"/>
      <c r="K114" s="35"/>
      <c r="L114" s="35"/>
      <c r="M114" s="35"/>
      <c r="N114" s="35"/>
      <c r="O114" s="35"/>
      <c r="P114" s="73" t="e">
        <f>SUM(#REF!,P108,#REF!,#REF!,P111)</f>
        <v>#REF!</v>
      </c>
      <c r="Q114" s="33" t="e">
        <f>SUM(#REF!,Q108,#REF!,#REF!,Q111)</f>
        <v>#REF!</v>
      </c>
      <c r="R114" s="33" t="e">
        <f>SUM(#REF!,R108,#REF!,#REF!,R111)</f>
        <v>#REF!</v>
      </c>
    </row>
    <row r="115" spans="1:18" ht="27.75" hidden="1" customHeight="1" x14ac:dyDescent="0.25">
      <c r="A115" s="80">
        <v>3212</v>
      </c>
      <c r="B115" s="81" t="s">
        <v>132</v>
      </c>
      <c r="C115" s="81"/>
      <c r="D115" s="81"/>
      <c r="E115" s="82">
        <f>SUM(G115:M115)</f>
        <v>0</v>
      </c>
      <c r="F115" s="82"/>
      <c r="G115" s="77"/>
      <c r="H115" s="77"/>
      <c r="I115" s="83"/>
      <c r="J115" s="83"/>
      <c r="K115" s="83"/>
      <c r="L115" s="83"/>
      <c r="M115" s="83"/>
      <c r="N115" s="83"/>
      <c r="O115" s="84"/>
      <c r="P115" s="13">
        <v>0</v>
      </c>
      <c r="Q115" s="13">
        <v>0</v>
      </c>
    </row>
    <row r="116" spans="1:18" ht="14.25" hidden="1" customHeight="1" x14ac:dyDescent="0.25">
      <c r="A116" s="80">
        <v>3213</v>
      </c>
      <c r="B116" s="81" t="s">
        <v>133</v>
      </c>
      <c r="C116" s="81"/>
      <c r="D116" s="81"/>
      <c r="E116" s="82">
        <f>SUM(G116:M116)</f>
        <v>0</v>
      </c>
      <c r="F116" s="82"/>
      <c r="G116" s="77"/>
      <c r="H116" s="77"/>
      <c r="I116" s="77"/>
      <c r="J116" s="77"/>
      <c r="K116" s="77"/>
      <c r="L116" s="77"/>
      <c r="M116" s="77"/>
      <c r="N116" s="77"/>
      <c r="O116" s="85"/>
      <c r="P116" s="13">
        <v>0</v>
      </c>
      <c r="Q116" s="13">
        <v>0</v>
      </c>
    </row>
    <row r="117" spans="1:18" ht="14.25" hidden="1" customHeight="1" x14ac:dyDescent="0.25">
      <c r="A117" s="36">
        <v>322</v>
      </c>
      <c r="B117" s="37" t="s">
        <v>125</v>
      </c>
      <c r="C117" s="37"/>
      <c r="D117" s="37"/>
      <c r="E117" s="86">
        <f>SUM(G117:M117)</f>
        <v>0</v>
      </c>
      <c r="F117" s="86"/>
      <c r="G117" s="38">
        <f>SUM(G118)</f>
        <v>0</v>
      </c>
      <c r="H117" s="38">
        <f t="shared" ref="H117:O117" si="0">SUM(H118)</f>
        <v>0</v>
      </c>
      <c r="I117" s="38">
        <f>SUM(I118)</f>
        <v>0</v>
      </c>
      <c r="J117" s="38">
        <f t="shared" si="0"/>
        <v>0</v>
      </c>
      <c r="K117" s="38">
        <f t="shared" si="0"/>
        <v>0</v>
      </c>
      <c r="L117" s="38">
        <f t="shared" si="0"/>
        <v>0</v>
      </c>
      <c r="M117" s="38">
        <f t="shared" si="0"/>
        <v>0</v>
      </c>
      <c r="N117" s="38">
        <f t="shared" si="0"/>
        <v>0</v>
      </c>
      <c r="O117" s="39">
        <f t="shared" si="0"/>
        <v>0</v>
      </c>
      <c r="P117" s="13">
        <v>0</v>
      </c>
      <c r="Q117" s="13">
        <v>0</v>
      </c>
    </row>
    <row r="118" spans="1:18" ht="14.25" hidden="1" customHeight="1" x14ac:dyDescent="0.25">
      <c r="A118" s="87">
        <v>3225</v>
      </c>
      <c r="B118" s="88" t="s">
        <v>134</v>
      </c>
      <c r="C118" s="88"/>
      <c r="D118" s="88"/>
      <c r="E118" s="89">
        <f>SUM(G118:M118)</f>
        <v>0</v>
      </c>
      <c r="F118" s="89"/>
      <c r="G118" s="90"/>
      <c r="H118" s="91"/>
      <c r="I118" s="90"/>
      <c r="J118" s="91"/>
      <c r="K118" s="91"/>
      <c r="L118" s="91"/>
      <c r="M118" s="91"/>
      <c r="N118" s="90"/>
      <c r="O118" s="92"/>
      <c r="P118" s="13">
        <v>0</v>
      </c>
      <c r="Q118" s="13">
        <v>0</v>
      </c>
    </row>
    <row r="119" spans="1:18" s="41" customFormat="1" ht="15" hidden="1" customHeight="1" x14ac:dyDescent="0.25">
      <c r="A119" s="534" t="s">
        <v>115</v>
      </c>
      <c r="B119" s="535"/>
      <c r="C119" s="60"/>
      <c r="D119" s="60"/>
      <c r="E119" s="61">
        <f>SUM(E113)</f>
        <v>1000</v>
      </c>
      <c r="F119" s="61"/>
      <c r="G119" s="61">
        <f>SUM(G113)</f>
        <v>0</v>
      </c>
      <c r="H119" s="61">
        <f t="shared" ref="H119:O119" si="1">SUM(H113)</f>
        <v>0</v>
      </c>
      <c r="I119" s="61">
        <f>SUM(I113)</f>
        <v>0</v>
      </c>
      <c r="J119" s="61">
        <f t="shared" si="1"/>
        <v>0</v>
      </c>
      <c r="K119" s="61">
        <f t="shared" si="1"/>
        <v>0</v>
      </c>
      <c r="L119" s="61">
        <f t="shared" si="1"/>
        <v>0</v>
      </c>
      <c r="M119" s="61">
        <f>SUM(M113)</f>
        <v>0</v>
      </c>
      <c r="N119" s="61">
        <f t="shared" si="1"/>
        <v>0</v>
      </c>
      <c r="O119" s="61">
        <f t="shared" si="1"/>
        <v>0</v>
      </c>
    </row>
    <row r="120" spans="1:18" s="41" customFormat="1" ht="15.6" hidden="1" customHeight="1" x14ac:dyDescent="0.25">
      <c r="A120" s="93"/>
      <c r="B120" s="34"/>
      <c r="C120" s="34"/>
      <c r="D120" s="34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8" s="41" customFormat="1" ht="15.6" hidden="1" customHeight="1" x14ac:dyDescent="0.25">
      <c r="A121" s="556" t="s">
        <v>135</v>
      </c>
      <c r="B121" s="556"/>
      <c r="C121" s="556"/>
      <c r="D121" s="556"/>
      <c r="E121" s="556"/>
      <c r="F121" s="380"/>
      <c r="G121" s="66" t="s">
        <v>136</v>
      </c>
      <c r="H121" s="64"/>
      <c r="I121" s="64"/>
      <c r="J121" s="68"/>
      <c r="K121" s="68"/>
      <c r="L121" s="68"/>
      <c r="M121" s="68"/>
      <c r="N121" s="68"/>
      <c r="O121" s="68"/>
    </row>
    <row r="122" spans="1:18" s="43" customFormat="1" ht="32.25" hidden="1" customHeight="1" x14ac:dyDescent="0.2">
      <c r="A122" s="537" t="s">
        <v>110</v>
      </c>
      <c r="B122" s="539" t="s">
        <v>74</v>
      </c>
      <c r="C122" s="18"/>
      <c r="D122" s="18"/>
      <c r="E122" s="541" t="s">
        <v>137</v>
      </c>
      <c r="F122" s="378"/>
      <c r="G122" s="552" t="s">
        <v>45</v>
      </c>
      <c r="H122" s="552" t="s">
        <v>59</v>
      </c>
      <c r="I122" s="552" t="s">
        <v>62</v>
      </c>
      <c r="J122" s="552" t="s">
        <v>64</v>
      </c>
      <c r="K122" s="552" t="s">
        <v>25</v>
      </c>
      <c r="L122" s="552" t="s">
        <v>138</v>
      </c>
      <c r="M122" s="552">
        <v>922</v>
      </c>
      <c r="N122" s="541" t="s">
        <v>139</v>
      </c>
      <c r="O122" s="541" t="s">
        <v>140</v>
      </c>
      <c r="P122" s="42" t="s">
        <v>91</v>
      </c>
      <c r="Q122" s="42" t="s">
        <v>92</v>
      </c>
    </row>
    <row r="123" spans="1:18" s="43" customFormat="1" ht="65.25" hidden="1" customHeight="1" x14ac:dyDescent="0.2">
      <c r="A123" s="538"/>
      <c r="B123" s="540"/>
      <c r="C123" s="19"/>
      <c r="D123" s="19"/>
      <c r="E123" s="542"/>
      <c r="F123" s="379"/>
      <c r="G123" s="553"/>
      <c r="H123" s="553"/>
      <c r="I123" s="553"/>
      <c r="J123" s="553"/>
      <c r="K123" s="553"/>
      <c r="L123" s="553"/>
      <c r="M123" s="553"/>
      <c r="N123" s="542"/>
      <c r="O123" s="542"/>
      <c r="P123" s="44"/>
      <c r="Q123" s="44"/>
    </row>
    <row r="124" spans="1:18" ht="14.25" hidden="1" customHeight="1" x14ac:dyDescent="0.25">
      <c r="A124" s="20">
        <v>32</v>
      </c>
      <c r="B124" s="21" t="s">
        <v>17</v>
      </c>
      <c r="C124" s="21"/>
      <c r="D124" s="21"/>
      <c r="E124" s="76">
        <f t="shared" ref="E124:E129" si="2">SUM(G124:M124)</f>
        <v>0</v>
      </c>
      <c r="F124" s="76"/>
      <c r="G124" s="22">
        <f t="shared" ref="G124:K124" si="3">SUM(G125,G128)</f>
        <v>0</v>
      </c>
      <c r="H124" s="22">
        <f t="shared" si="3"/>
        <v>0</v>
      </c>
      <c r="I124" s="22">
        <f>SUM(I125,I128)</f>
        <v>0</v>
      </c>
      <c r="J124" s="22">
        <f t="shared" si="3"/>
        <v>0</v>
      </c>
      <c r="K124" s="22">
        <f t="shared" si="3"/>
        <v>0</v>
      </c>
      <c r="L124" s="22">
        <f>SUM(L125,L128)</f>
        <v>0</v>
      </c>
      <c r="M124" s="22">
        <f>SUM(M125,M128)</f>
        <v>0</v>
      </c>
      <c r="N124" s="22">
        <f>SUM(E124*1.1)</f>
        <v>0</v>
      </c>
      <c r="O124" s="23">
        <f>SUM(N124*1.099)</f>
        <v>0</v>
      </c>
      <c r="P124" s="13">
        <v>0</v>
      </c>
      <c r="Q124" s="13">
        <v>0</v>
      </c>
    </row>
    <row r="125" spans="1:18" ht="14.25" hidden="1" customHeight="1" x14ac:dyDescent="0.25">
      <c r="A125" s="36">
        <v>321</v>
      </c>
      <c r="B125" s="37" t="s">
        <v>124</v>
      </c>
      <c r="C125" s="37"/>
      <c r="D125" s="37"/>
      <c r="E125" s="86">
        <f t="shared" si="2"/>
        <v>0</v>
      </c>
      <c r="F125" s="86"/>
      <c r="G125" s="38">
        <f t="shared" ref="G125:O125" si="4">SUM(G126:G127)</f>
        <v>0</v>
      </c>
      <c r="H125" s="38">
        <f t="shared" si="4"/>
        <v>0</v>
      </c>
      <c r="I125" s="38">
        <f>SUM(I126:I127)</f>
        <v>0</v>
      </c>
      <c r="J125" s="38">
        <f t="shared" si="4"/>
        <v>0</v>
      </c>
      <c r="K125" s="38">
        <f t="shared" si="4"/>
        <v>0</v>
      </c>
      <c r="L125" s="38">
        <f>SUM(L126:L127)</f>
        <v>0</v>
      </c>
      <c r="M125" s="38">
        <f>SUM(M126:M127)</f>
        <v>0</v>
      </c>
      <c r="N125" s="38">
        <f t="shared" si="4"/>
        <v>0</v>
      </c>
      <c r="O125" s="39">
        <f t="shared" si="4"/>
        <v>0</v>
      </c>
      <c r="P125" s="13">
        <v>0</v>
      </c>
      <c r="Q125" s="13">
        <v>0</v>
      </c>
    </row>
    <row r="126" spans="1:18" ht="27.75" hidden="1" customHeight="1" x14ac:dyDescent="0.25">
      <c r="A126" s="80">
        <v>3212</v>
      </c>
      <c r="B126" s="81" t="s">
        <v>132</v>
      </c>
      <c r="C126" s="81"/>
      <c r="D126" s="81"/>
      <c r="E126" s="82">
        <f t="shared" si="2"/>
        <v>0</v>
      </c>
      <c r="F126" s="82"/>
      <c r="G126" s="77"/>
      <c r="H126" s="77"/>
      <c r="I126" s="77"/>
      <c r="J126" s="77"/>
      <c r="K126" s="77"/>
      <c r="L126" s="77"/>
      <c r="M126" s="77"/>
      <c r="N126" s="77"/>
      <c r="O126" s="85"/>
      <c r="P126" s="13">
        <v>0</v>
      </c>
      <c r="Q126" s="13">
        <v>0</v>
      </c>
    </row>
    <row r="127" spans="1:18" ht="14.25" hidden="1" customHeight="1" x14ac:dyDescent="0.25">
      <c r="A127" s="80">
        <v>3213</v>
      </c>
      <c r="B127" s="81" t="s">
        <v>133</v>
      </c>
      <c r="C127" s="81"/>
      <c r="D127" s="81"/>
      <c r="E127" s="82">
        <f t="shared" si="2"/>
        <v>0</v>
      </c>
      <c r="F127" s="82"/>
      <c r="G127" s="77"/>
      <c r="H127" s="77"/>
      <c r="I127" s="77"/>
      <c r="J127" s="77"/>
      <c r="K127" s="77"/>
      <c r="L127" s="77"/>
      <c r="M127" s="77"/>
      <c r="N127" s="77"/>
      <c r="O127" s="85"/>
      <c r="P127" s="13">
        <v>0</v>
      </c>
      <c r="Q127" s="13">
        <v>0</v>
      </c>
    </row>
    <row r="128" spans="1:18" ht="14.25" hidden="1" customHeight="1" x14ac:dyDescent="0.25">
      <c r="A128" s="36">
        <v>322</v>
      </c>
      <c r="B128" s="37" t="s">
        <v>125</v>
      </c>
      <c r="C128" s="37"/>
      <c r="D128" s="37"/>
      <c r="E128" s="86">
        <f t="shared" si="2"/>
        <v>0</v>
      </c>
      <c r="F128" s="86"/>
      <c r="G128" s="38">
        <f t="shared" ref="G128:O128" si="5">SUM(G129)</f>
        <v>0</v>
      </c>
      <c r="H128" s="38">
        <f t="shared" si="5"/>
        <v>0</v>
      </c>
      <c r="I128" s="38">
        <f>SUM(I129)</f>
        <v>0</v>
      </c>
      <c r="J128" s="38">
        <f t="shared" si="5"/>
        <v>0</v>
      </c>
      <c r="K128" s="38">
        <f t="shared" si="5"/>
        <v>0</v>
      </c>
      <c r="L128" s="38">
        <f>SUM(L129)</f>
        <v>0</v>
      </c>
      <c r="M128" s="38">
        <f>SUM(M129)</f>
        <v>0</v>
      </c>
      <c r="N128" s="38">
        <f t="shared" si="5"/>
        <v>0</v>
      </c>
      <c r="O128" s="39">
        <f t="shared" si="5"/>
        <v>0</v>
      </c>
      <c r="P128" s="13">
        <v>0</v>
      </c>
      <c r="Q128" s="13">
        <v>0</v>
      </c>
    </row>
    <row r="129" spans="1:17" ht="14.25" hidden="1" customHeight="1" x14ac:dyDescent="0.25">
      <c r="A129" s="87">
        <v>3225</v>
      </c>
      <c r="B129" s="88" t="s">
        <v>134</v>
      </c>
      <c r="C129" s="88"/>
      <c r="D129" s="88"/>
      <c r="E129" s="89">
        <f t="shared" si="2"/>
        <v>0</v>
      </c>
      <c r="F129" s="89"/>
      <c r="G129" s="90"/>
      <c r="H129" s="91"/>
      <c r="I129" s="90"/>
      <c r="J129" s="91"/>
      <c r="K129" s="91"/>
      <c r="L129" s="91"/>
      <c r="M129" s="91"/>
      <c r="N129" s="90"/>
      <c r="O129" s="92"/>
      <c r="P129" s="13">
        <v>0</v>
      </c>
      <c r="Q129" s="13">
        <v>0</v>
      </c>
    </row>
    <row r="130" spans="1:17" s="41" customFormat="1" ht="15.6" hidden="1" customHeight="1" x14ac:dyDescent="0.25">
      <c r="A130" s="534" t="s">
        <v>115</v>
      </c>
      <c r="B130" s="535"/>
      <c r="C130" s="60"/>
      <c r="D130" s="60"/>
      <c r="E130" s="61">
        <f>SUM(E124)</f>
        <v>0</v>
      </c>
      <c r="F130" s="61"/>
      <c r="G130" s="61">
        <f>SUM(G124)</f>
        <v>0</v>
      </c>
      <c r="H130" s="61">
        <f t="shared" ref="H130:O130" si="6">SUM(H124)</f>
        <v>0</v>
      </c>
      <c r="I130" s="61">
        <f>SUM(I124)</f>
        <v>0</v>
      </c>
      <c r="J130" s="61">
        <f t="shared" si="6"/>
        <v>0</v>
      </c>
      <c r="K130" s="61">
        <f t="shared" si="6"/>
        <v>0</v>
      </c>
      <c r="L130" s="61">
        <f>SUM(L124)</f>
        <v>0</v>
      </c>
      <c r="M130" s="61">
        <f>SUM(M124)</f>
        <v>0</v>
      </c>
      <c r="N130" s="61">
        <f t="shared" si="6"/>
        <v>0</v>
      </c>
      <c r="O130" s="61">
        <f t="shared" si="6"/>
        <v>0</v>
      </c>
    </row>
    <row r="131" spans="1:17" s="41" customFormat="1" ht="15.6" hidden="1" customHeight="1" x14ac:dyDescent="0.25">
      <c r="A131" s="34"/>
      <c r="B131" s="34"/>
      <c r="C131" s="34"/>
      <c r="D131" s="34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7" s="64" customFormat="1" ht="21" hidden="1" customHeight="1" x14ac:dyDescent="0.25">
      <c r="A132" s="556" t="s">
        <v>135</v>
      </c>
      <c r="B132" s="556"/>
      <c r="C132" s="556"/>
      <c r="D132" s="556"/>
      <c r="E132" s="556"/>
      <c r="F132" s="380"/>
      <c r="G132" s="66" t="s">
        <v>141</v>
      </c>
    </row>
    <row r="133" spans="1:17" s="43" customFormat="1" ht="32.25" hidden="1" customHeight="1" x14ac:dyDescent="0.2">
      <c r="A133" s="537" t="s">
        <v>110</v>
      </c>
      <c r="B133" s="539" t="s">
        <v>74</v>
      </c>
      <c r="C133" s="18"/>
      <c r="D133" s="18"/>
      <c r="E133" s="541" t="s">
        <v>137</v>
      </c>
      <c r="F133" s="378"/>
      <c r="G133" s="552" t="s">
        <v>45</v>
      </c>
      <c r="H133" s="552" t="s">
        <v>59</v>
      </c>
      <c r="I133" s="552" t="s">
        <v>62</v>
      </c>
      <c r="J133" s="552" t="s">
        <v>64</v>
      </c>
      <c r="K133" s="552" t="s">
        <v>25</v>
      </c>
      <c r="L133" s="552" t="s">
        <v>138</v>
      </c>
      <c r="M133" s="552">
        <v>922</v>
      </c>
      <c r="N133" s="541" t="s">
        <v>139</v>
      </c>
      <c r="O133" s="541" t="s">
        <v>140</v>
      </c>
      <c r="P133" s="42" t="s">
        <v>91</v>
      </c>
      <c r="Q133" s="42" t="s">
        <v>92</v>
      </c>
    </row>
    <row r="134" spans="1:17" s="43" customFormat="1" ht="60" hidden="1" customHeight="1" x14ac:dyDescent="0.2">
      <c r="A134" s="538"/>
      <c r="B134" s="540"/>
      <c r="C134" s="19"/>
      <c r="D134" s="19"/>
      <c r="E134" s="542"/>
      <c r="F134" s="379"/>
      <c r="G134" s="553"/>
      <c r="H134" s="553"/>
      <c r="I134" s="553"/>
      <c r="J134" s="553"/>
      <c r="K134" s="553"/>
      <c r="L134" s="553"/>
      <c r="M134" s="553"/>
      <c r="N134" s="542"/>
      <c r="O134" s="542"/>
      <c r="P134" s="44"/>
      <c r="Q134" s="44"/>
    </row>
    <row r="135" spans="1:17" ht="14.25" hidden="1" customHeight="1" x14ac:dyDescent="0.25">
      <c r="A135" s="20">
        <v>32</v>
      </c>
      <c r="B135" s="21" t="s">
        <v>17</v>
      </c>
      <c r="C135" s="21"/>
      <c r="D135" s="21"/>
      <c r="E135" s="76">
        <f t="shared" ref="E135:E145" si="7">SUM(G135:M135)</f>
        <v>0</v>
      </c>
      <c r="F135" s="76"/>
      <c r="G135" s="22">
        <f>SUM(G136,G138,G142)</f>
        <v>0</v>
      </c>
      <c r="H135" s="22">
        <f t="shared" ref="H135:L135" si="8">SUM(H136,H138,H142)</f>
        <v>0</v>
      </c>
      <c r="I135" s="22">
        <f>SUM(I136,I138,I142)</f>
        <v>0</v>
      </c>
      <c r="J135" s="22">
        <f t="shared" si="8"/>
        <v>0</v>
      </c>
      <c r="K135" s="22">
        <f t="shared" si="8"/>
        <v>0</v>
      </c>
      <c r="L135" s="22">
        <f t="shared" si="8"/>
        <v>0</v>
      </c>
      <c r="M135" s="22">
        <f>SUM(M136,M138,M142)</f>
        <v>0</v>
      </c>
      <c r="N135" s="22">
        <f>SUM(E135*1.1)</f>
        <v>0</v>
      </c>
      <c r="O135" s="23">
        <f>SUM(N135*1.099)</f>
        <v>0</v>
      </c>
      <c r="P135" s="13">
        <v>0</v>
      </c>
      <c r="Q135" s="13">
        <v>0</v>
      </c>
    </row>
    <row r="136" spans="1:17" ht="14.25" hidden="1" customHeight="1" x14ac:dyDescent="0.25">
      <c r="A136" s="36">
        <v>321</v>
      </c>
      <c r="B136" s="37" t="s">
        <v>124</v>
      </c>
      <c r="C136" s="37"/>
      <c r="D136" s="37"/>
      <c r="E136" s="86">
        <f t="shared" si="7"/>
        <v>0</v>
      </c>
      <c r="F136" s="86"/>
      <c r="G136" s="38">
        <f>SUM(G137)</f>
        <v>0</v>
      </c>
      <c r="H136" s="38">
        <f t="shared" ref="H136:O136" si="9">SUM(H137)</f>
        <v>0</v>
      </c>
      <c r="I136" s="38">
        <f>SUM(I137)</f>
        <v>0</v>
      </c>
      <c r="J136" s="38">
        <f t="shared" si="9"/>
        <v>0</v>
      </c>
      <c r="K136" s="38">
        <f t="shared" si="9"/>
        <v>0</v>
      </c>
      <c r="L136" s="38">
        <f t="shared" si="9"/>
        <v>0</v>
      </c>
      <c r="M136" s="38">
        <f t="shared" si="9"/>
        <v>0</v>
      </c>
      <c r="N136" s="38">
        <f t="shared" si="9"/>
        <v>0</v>
      </c>
      <c r="O136" s="39">
        <f t="shared" si="9"/>
        <v>0</v>
      </c>
      <c r="P136" s="13">
        <v>0</v>
      </c>
      <c r="Q136" s="13">
        <v>0</v>
      </c>
    </row>
    <row r="137" spans="1:17" ht="14.25" hidden="1" customHeight="1" x14ac:dyDescent="0.25">
      <c r="A137" s="80">
        <v>3213</v>
      </c>
      <c r="B137" s="81" t="s">
        <v>133</v>
      </c>
      <c r="C137" s="81"/>
      <c r="D137" s="81"/>
      <c r="E137" s="82">
        <f t="shared" si="7"/>
        <v>0</v>
      </c>
      <c r="F137" s="82"/>
      <c r="G137" s="77"/>
      <c r="H137" s="77"/>
      <c r="I137" s="77"/>
      <c r="J137" s="77"/>
      <c r="K137" s="77"/>
      <c r="L137" s="77"/>
      <c r="M137" s="77"/>
      <c r="N137" s="77"/>
      <c r="O137" s="85"/>
      <c r="P137" s="13">
        <v>0</v>
      </c>
      <c r="Q137" s="13">
        <v>0</v>
      </c>
    </row>
    <row r="138" spans="1:17" ht="14.25" hidden="1" customHeight="1" x14ac:dyDescent="0.25">
      <c r="A138" s="36">
        <v>322</v>
      </c>
      <c r="B138" s="37" t="s">
        <v>125</v>
      </c>
      <c r="C138" s="37"/>
      <c r="D138" s="37"/>
      <c r="E138" s="86">
        <f t="shared" si="7"/>
        <v>0</v>
      </c>
      <c r="F138" s="86"/>
      <c r="G138" s="38">
        <f>SUM(G139:G141)</f>
        <v>0</v>
      </c>
      <c r="H138" s="38">
        <f t="shared" ref="H138:O138" si="10">SUM(H139:H141)</f>
        <v>0</v>
      </c>
      <c r="I138" s="38">
        <f>SUM(I139:I141)</f>
        <v>0</v>
      </c>
      <c r="J138" s="38">
        <f t="shared" si="10"/>
        <v>0</v>
      </c>
      <c r="K138" s="38">
        <f t="shared" si="10"/>
        <v>0</v>
      </c>
      <c r="L138" s="38">
        <f t="shared" si="10"/>
        <v>0</v>
      </c>
      <c r="M138" s="38">
        <f>SUM(M139:M141)</f>
        <v>0</v>
      </c>
      <c r="N138" s="38">
        <f t="shared" si="10"/>
        <v>0</v>
      </c>
      <c r="O138" s="39">
        <f t="shared" si="10"/>
        <v>0</v>
      </c>
      <c r="P138" s="13">
        <v>0</v>
      </c>
      <c r="Q138" s="13">
        <v>0</v>
      </c>
    </row>
    <row r="139" spans="1:17" ht="19.5" hidden="1" customHeight="1" x14ac:dyDescent="0.25">
      <c r="A139" s="80">
        <v>3221</v>
      </c>
      <c r="B139" s="81" t="s">
        <v>142</v>
      </c>
      <c r="C139" s="81"/>
      <c r="D139" s="81"/>
      <c r="E139" s="82">
        <f t="shared" si="7"/>
        <v>0</v>
      </c>
      <c r="F139" s="82"/>
      <c r="G139" s="77"/>
      <c r="H139" s="77"/>
      <c r="I139" s="77"/>
      <c r="J139" s="77"/>
      <c r="K139" s="77"/>
      <c r="L139" s="77"/>
      <c r="M139" s="77"/>
      <c r="N139" s="77"/>
      <c r="O139" s="85"/>
      <c r="P139" s="13">
        <v>0</v>
      </c>
      <c r="Q139" s="13">
        <v>0</v>
      </c>
    </row>
    <row r="140" spans="1:17" ht="14.25" hidden="1" customHeight="1" x14ac:dyDescent="0.25">
      <c r="A140" s="80">
        <v>3222</v>
      </c>
      <c r="B140" s="81" t="s">
        <v>143</v>
      </c>
      <c r="C140" s="81"/>
      <c r="D140" s="81"/>
      <c r="E140" s="82">
        <f t="shared" si="7"/>
        <v>0</v>
      </c>
      <c r="F140" s="82"/>
      <c r="G140" s="94"/>
      <c r="H140" s="94"/>
      <c r="I140" s="94"/>
      <c r="J140" s="94"/>
      <c r="K140" s="94"/>
      <c r="L140" s="94"/>
      <c r="M140" s="94"/>
      <c r="N140" s="77"/>
      <c r="O140" s="85"/>
      <c r="P140" s="13">
        <v>0</v>
      </c>
      <c r="Q140" s="13">
        <v>0</v>
      </c>
    </row>
    <row r="141" spans="1:17" ht="14.25" hidden="1" customHeight="1" x14ac:dyDescent="0.25">
      <c r="A141" s="80">
        <v>3225</v>
      </c>
      <c r="B141" s="81" t="s">
        <v>134</v>
      </c>
      <c r="C141" s="81"/>
      <c r="D141" s="81"/>
      <c r="E141" s="82">
        <f t="shared" si="7"/>
        <v>0</v>
      </c>
      <c r="F141" s="82"/>
      <c r="G141" s="77"/>
      <c r="H141" s="94"/>
      <c r="I141" s="77"/>
      <c r="J141" s="94"/>
      <c r="K141" s="94"/>
      <c r="L141" s="94"/>
      <c r="M141" s="94"/>
      <c r="N141" s="77"/>
      <c r="O141" s="85"/>
      <c r="P141" s="13">
        <v>0</v>
      </c>
      <c r="Q141" s="13">
        <v>0</v>
      </c>
    </row>
    <row r="142" spans="1:17" ht="18" hidden="1" customHeight="1" x14ac:dyDescent="0.25">
      <c r="A142" s="36">
        <v>323</v>
      </c>
      <c r="B142" s="37" t="s">
        <v>111</v>
      </c>
      <c r="C142" s="37"/>
      <c r="D142" s="37"/>
      <c r="E142" s="86">
        <f t="shared" si="7"/>
        <v>0</v>
      </c>
      <c r="F142" s="86"/>
      <c r="G142" s="38">
        <f>SUM(G143:G145)</f>
        <v>0</v>
      </c>
      <c r="H142" s="38">
        <f t="shared" ref="H142:O142" si="11">SUM(H143:H145)</f>
        <v>0</v>
      </c>
      <c r="I142" s="38">
        <f>SUM(I143:I145)</f>
        <v>0</v>
      </c>
      <c r="J142" s="38">
        <f t="shared" si="11"/>
        <v>0</v>
      </c>
      <c r="K142" s="38">
        <f t="shared" si="11"/>
        <v>0</v>
      </c>
      <c r="L142" s="38">
        <f t="shared" si="11"/>
        <v>0</v>
      </c>
      <c r="M142" s="38">
        <f>SUM(M143:M145)</f>
        <v>0</v>
      </c>
      <c r="N142" s="38">
        <f t="shared" si="11"/>
        <v>0</v>
      </c>
      <c r="O142" s="39">
        <f t="shared" si="11"/>
        <v>0</v>
      </c>
    </row>
    <row r="143" spans="1:17" ht="15.6" hidden="1" customHeight="1" x14ac:dyDescent="0.25">
      <c r="A143" s="80">
        <v>3236</v>
      </c>
      <c r="B143" s="81" t="s">
        <v>144</v>
      </c>
      <c r="C143" s="81"/>
      <c r="D143" s="81"/>
      <c r="E143" s="82">
        <f t="shared" si="7"/>
        <v>0</v>
      </c>
      <c r="F143" s="82"/>
      <c r="G143" s="94"/>
      <c r="H143" s="94"/>
      <c r="I143" s="94"/>
      <c r="J143" s="94"/>
      <c r="K143" s="94"/>
      <c r="L143" s="94"/>
      <c r="M143" s="94"/>
      <c r="N143" s="77"/>
      <c r="O143" s="85"/>
    </row>
    <row r="144" spans="1:17" ht="15.6" hidden="1" customHeight="1" x14ac:dyDescent="0.25">
      <c r="A144" s="80">
        <v>3237</v>
      </c>
      <c r="B144" s="81" t="s">
        <v>145</v>
      </c>
      <c r="C144" s="81"/>
      <c r="D144" s="81"/>
      <c r="E144" s="82">
        <f t="shared" si="7"/>
        <v>0</v>
      </c>
      <c r="F144" s="82"/>
      <c r="G144" s="94"/>
      <c r="H144" s="94"/>
      <c r="I144" s="94"/>
      <c r="J144" s="94"/>
      <c r="K144" s="94"/>
      <c r="L144" s="94"/>
      <c r="M144" s="94"/>
      <c r="N144" s="77"/>
      <c r="O144" s="85"/>
    </row>
    <row r="145" spans="1:17" ht="15.6" hidden="1" customHeight="1" x14ac:dyDescent="0.25">
      <c r="A145" s="87">
        <v>3239</v>
      </c>
      <c r="B145" s="88" t="s">
        <v>146</v>
      </c>
      <c r="C145" s="88"/>
      <c r="D145" s="88"/>
      <c r="E145" s="89">
        <f t="shared" si="7"/>
        <v>0</v>
      </c>
      <c r="F145" s="89"/>
      <c r="G145" s="90"/>
      <c r="H145" s="91"/>
      <c r="I145" s="90"/>
      <c r="J145" s="91"/>
      <c r="K145" s="91"/>
      <c r="L145" s="91"/>
      <c r="M145" s="91"/>
      <c r="N145" s="90"/>
      <c r="O145" s="92"/>
    </row>
    <row r="146" spans="1:17" s="41" customFormat="1" ht="15.6" hidden="1" customHeight="1" x14ac:dyDescent="0.25">
      <c r="A146" s="534" t="s">
        <v>115</v>
      </c>
      <c r="B146" s="535"/>
      <c r="C146" s="60"/>
      <c r="D146" s="60"/>
      <c r="E146" s="61">
        <f>SUM(E135)</f>
        <v>0</v>
      </c>
      <c r="F146" s="61"/>
      <c r="G146" s="33">
        <f>SUM(G135)</f>
        <v>0</v>
      </c>
      <c r="H146" s="33">
        <f t="shared" ref="H146:O146" si="12">SUM(H135)</f>
        <v>0</v>
      </c>
      <c r="I146" s="33">
        <f>SUM(I135)</f>
        <v>0</v>
      </c>
      <c r="J146" s="33">
        <f t="shared" si="12"/>
        <v>0</v>
      </c>
      <c r="K146" s="33">
        <f t="shared" si="12"/>
        <v>0</v>
      </c>
      <c r="L146" s="33">
        <f t="shared" si="12"/>
        <v>0</v>
      </c>
      <c r="M146" s="33">
        <f>SUM(M135)</f>
        <v>0</v>
      </c>
      <c r="N146" s="33">
        <f t="shared" si="12"/>
        <v>0</v>
      </c>
      <c r="O146" s="33">
        <f t="shared" si="12"/>
        <v>0</v>
      </c>
    </row>
    <row r="147" spans="1:17" s="41" customFormat="1" ht="15.6" hidden="1" customHeight="1" x14ac:dyDescent="0.25">
      <c r="A147" s="34"/>
      <c r="B147" s="34"/>
      <c r="C147" s="34"/>
      <c r="D147" s="34"/>
      <c r="E147" s="68"/>
      <c r="F147" s="68"/>
      <c r="G147" s="95"/>
      <c r="H147" s="35"/>
      <c r="I147" s="35"/>
      <c r="J147" s="35"/>
      <c r="K147" s="35"/>
      <c r="L147" s="35"/>
      <c r="M147" s="35"/>
      <c r="N147" s="35"/>
      <c r="O147" s="35"/>
    </row>
    <row r="148" spans="1:17" s="64" customFormat="1" ht="21" hidden="1" customHeight="1" x14ac:dyDescent="0.25">
      <c r="A148" s="556" t="s">
        <v>135</v>
      </c>
      <c r="B148" s="556"/>
      <c r="C148" s="556"/>
      <c r="D148" s="556"/>
      <c r="E148" s="556"/>
      <c r="F148" s="380"/>
      <c r="G148" s="66" t="s">
        <v>147</v>
      </c>
    </row>
    <row r="149" spans="1:17" ht="32.25" hidden="1" customHeight="1" x14ac:dyDescent="0.25">
      <c r="A149" s="537" t="s">
        <v>110</v>
      </c>
      <c r="B149" s="539" t="s">
        <v>74</v>
      </c>
      <c r="C149" s="18"/>
      <c r="D149" s="18"/>
      <c r="E149" s="541" t="s">
        <v>137</v>
      </c>
      <c r="F149" s="378"/>
      <c r="G149" s="552" t="s">
        <v>45</v>
      </c>
      <c r="H149" s="552" t="s">
        <v>59</v>
      </c>
      <c r="I149" s="552" t="s">
        <v>62</v>
      </c>
      <c r="J149" s="552" t="s">
        <v>64</v>
      </c>
      <c r="K149" s="552" t="s">
        <v>25</v>
      </c>
      <c r="L149" s="552" t="s">
        <v>138</v>
      </c>
      <c r="M149" s="552">
        <v>922</v>
      </c>
      <c r="N149" s="541" t="s">
        <v>139</v>
      </c>
      <c r="O149" s="541" t="s">
        <v>140</v>
      </c>
    </row>
    <row r="150" spans="1:17" ht="54.75" hidden="1" customHeight="1" x14ac:dyDescent="0.25">
      <c r="A150" s="538"/>
      <c r="B150" s="540"/>
      <c r="C150" s="19"/>
      <c r="D150" s="19"/>
      <c r="E150" s="542"/>
      <c r="F150" s="379"/>
      <c r="G150" s="553"/>
      <c r="H150" s="553"/>
      <c r="I150" s="553"/>
      <c r="J150" s="553"/>
      <c r="K150" s="553"/>
      <c r="L150" s="553"/>
      <c r="M150" s="553"/>
      <c r="N150" s="542"/>
      <c r="O150" s="542"/>
    </row>
    <row r="151" spans="1:17" ht="15.75" hidden="1" customHeight="1" x14ac:dyDescent="0.25">
      <c r="A151" s="20">
        <v>32</v>
      </c>
      <c r="B151" s="21" t="s">
        <v>17</v>
      </c>
      <c r="C151" s="21"/>
      <c r="D151" s="21"/>
      <c r="E151" s="76">
        <f t="shared" ref="E151:E158" si="13">SUM(G151:M151)</f>
        <v>0</v>
      </c>
      <c r="F151" s="76"/>
      <c r="G151" s="22">
        <f>SUM(G152,G155)</f>
        <v>0</v>
      </c>
      <c r="H151" s="22">
        <f t="shared" ref="H151:L151" si="14">SUM(H152,H155)</f>
        <v>0</v>
      </c>
      <c r="I151" s="22">
        <f>SUM(I152,I155)</f>
        <v>0</v>
      </c>
      <c r="J151" s="22">
        <f t="shared" si="14"/>
        <v>0</v>
      </c>
      <c r="K151" s="22">
        <f t="shared" si="14"/>
        <v>0</v>
      </c>
      <c r="L151" s="22">
        <f t="shared" si="14"/>
        <v>0</v>
      </c>
      <c r="M151" s="22">
        <f>SUM(M152,M155)</f>
        <v>0</v>
      </c>
      <c r="N151" s="22">
        <f>SUM(E151*1.1)</f>
        <v>0</v>
      </c>
      <c r="O151" s="23">
        <f>SUM(N151*1.099)</f>
        <v>0</v>
      </c>
      <c r="P151" s="13">
        <v>0</v>
      </c>
      <c r="Q151" s="13">
        <v>0</v>
      </c>
    </row>
    <row r="152" spans="1:17" ht="14.25" hidden="1" customHeight="1" x14ac:dyDescent="0.25">
      <c r="A152" s="36">
        <v>322</v>
      </c>
      <c r="B152" s="37" t="s">
        <v>125</v>
      </c>
      <c r="C152" s="37"/>
      <c r="D152" s="37"/>
      <c r="E152" s="86">
        <f t="shared" si="13"/>
        <v>0</v>
      </c>
      <c r="F152" s="86"/>
      <c r="G152" s="38">
        <f>SUM(G153:G154)</f>
        <v>0</v>
      </c>
      <c r="H152" s="38">
        <f t="shared" ref="H152:O152" si="15">SUM(H153:H154)</f>
        <v>0</v>
      </c>
      <c r="I152" s="38">
        <f>SUM(I153:I154)</f>
        <v>0</v>
      </c>
      <c r="J152" s="38">
        <f t="shared" si="15"/>
        <v>0</v>
      </c>
      <c r="K152" s="38">
        <f t="shared" si="15"/>
        <v>0</v>
      </c>
      <c r="L152" s="38">
        <f t="shared" si="15"/>
        <v>0</v>
      </c>
      <c r="M152" s="38">
        <f>SUM(M153:M154)</f>
        <v>0</v>
      </c>
      <c r="N152" s="38">
        <f t="shared" si="15"/>
        <v>0</v>
      </c>
      <c r="O152" s="39">
        <f t="shared" si="15"/>
        <v>0</v>
      </c>
      <c r="P152" s="13">
        <v>0</v>
      </c>
      <c r="Q152" s="13">
        <v>0</v>
      </c>
    </row>
    <row r="153" spans="1:17" ht="19.5" hidden="1" customHeight="1" x14ac:dyDescent="0.25">
      <c r="A153" s="80">
        <v>3221</v>
      </c>
      <c r="B153" s="81" t="s">
        <v>142</v>
      </c>
      <c r="C153" s="81"/>
      <c r="D153" s="81"/>
      <c r="E153" s="82">
        <f t="shared" si="13"/>
        <v>0</v>
      </c>
      <c r="F153" s="82"/>
      <c r="G153" s="77"/>
      <c r="H153" s="77"/>
      <c r="I153" s="77"/>
      <c r="J153" s="77"/>
      <c r="K153" s="77"/>
      <c r="L153" s="77"/>
      <c r="M153" s="77"/>
      <c r="N153" s="77"/>
      <c r="O153" s="85"/>
      <c r="P153" s="13">
        <v>0</v>
      </c>
      <c r="Q153" s="13">
        <v>0</v>
      </c>
    </row>
    <row r="154" spans="1:17" ht="14.25" hidden="1" customHeight="1" x14ac:dyDescent="0.25">
      <c r="A154" s="80">
        <v>3225</v>
      </c>
      <c r="B154" s="81" t="s">
        <v>134</v>
      </c>
      <c r="C154" s="81"/>
      <c r="D154" s="81"/>
      <c r="E154" s="82">
        <f t="shared" si="13"/>
        <v>0</v>
      </c>
      <c r="F154" s="82"/>
      <c r="G154" s="77"/>
      <c r="H154" s="94"/>
      <c r="I154" s="77"/>
      <c r="J154" s="94"/>
      <c r="K154" s="94"/>
      <c r="L154" s="94"/>
      <c r="M154" s="94"/>
      <c r="N154" s="77"/>
      <c r="O154" s="85"/>
      <c r="P154" s="13">
        <v>0</v>
      </c>
      <c r="Q154" s="13">
        <v>0</v>
      </c>
    </row>
    <row r="155" spans="1:17" ht="18" hidden="1" customHeight="1" x14ac:dyDescent="0.25">
      <c r="A155" s="36">
        <v>323</v>
      </c>
      <c r="B155" s="37" t="s">
        <v>111</v>
      </c>
      <c r="C155" s="37"/>
      <c r="D155" s="37"/>
      <c r="E155" s="86">
        <f t="shared" si="13"/>
        <v>0</v>
      </c>
      <c r="F155" s="86"/>
      <c r="G155" s="38">
        <f>SUM(G156:G158)</f>
        <v>0</v>
      </c>
      <c r="H155" s="38">
        <f t="shared" ref="H155:O155" si="16">SUM(H156:H158)</f>
        <v>0</v>
      </c>
      <c r="I155" s="38">
        <f>SUM(I156:I158)</f>
        <v>0</v>
      </c>
      <c r="J155" s="38">
        <f t="shared" si="16"/>
        <v>0</v>
      </c>
      <c r="K155" s="38">
        <f t="shared" si="16"/>
        <v>0</v>
      </c>
      <c r="L155" s="38">
        <f t="shared" si="16"/>
        <v>0</v>
      </c>
      <c r="M155" s="38">
        <f>SUM(M156:M158)</f>
        <v>0</v>
      </c>
      <c r="N155" s="38">
        <f t="shared" si="16"/>
        <v>0</v>
      </c>
      <c r="O155" s="39">
        <f t="shared" si="16"/>
        <v>0</v>
      </c>
    </row>
    <row r="156" spans="1:17" ht="15.6" hidden="1" customHeight="1" x14ac:dyDescent="0.25">
      <c r="A156" s="80">
        <v>3235</v>
      </c>
      <c r="B156" s="81" t="s">
        <v>148</v>
      </c>
      <c r="C156" s="81"/>
      <c r="D156" s="81"/>
      <c r="E156" s="82">
        <f t="shared" si="13"/>
        <v>0</v>
      </c>
      <c r="F156" s="82"/>
      <c r="G156" s="94"/>
      <c r="H156" s="94"/>
      <c r="I156" s="94"/>
      <c r="J156" s="94"/>
      <c r="K156" s="94"/>
      <c r="L156" s="94"/>
      <c r="M156" s="94"/>
      <c r="N156" s="77"/>
      <c r="O156" s="85"/>
    </row>
    <row r="157" spans="1:17" ht="15.6" hidden="1" customHeight="1" x14ac:dyDescent="0.25">
      <c r="A157" s="80">
        <v>3237</v>
      </c>
      <c r="B157" s="81" t="s">
        <v>145</v>
      </c>
      <c r="C157" s="81"/>
      <c r="D157" s="81"/>
      <c r="E157" s="82">
        <f t="shared" si="13"/>
        <v>0</v>
      </c>
      <c r="F157" s="82"/>
      <c r="G157" s="94"/>
      <c r="H157" s="94"/>
      <c r="I157" s="94"/>
      <c r="J157" s="94"/>
      <c r="K157" s="94"/>
      <c r="L157" s="94"/>
      <c r="M157" s="94"/>
      <c r="N157" s="77"/>
      <c r="O157" s="85"/>
    </row>
    <row r="158" spans="1:17" ht="15.6" hidden="1" customHeight="1" x14ac:dyDescent="0.25">
      <c r="A158" s="87">
        <v>3239</v>
      </c>
      <c r="B158" s="88" t="s">
        <v>146</v>
      </c>
      <c r="C158" s="88"/>
      <c r="D158" s="88"/>
      <c r="E158" s="89">
        <f t="shared" si="13"/>
        <v>0</v>
      </c>
      <c r="F158" s="89"/>
      <c r="G158" s="90"/>
      <c r="H158" s="91"/>
      <c r="I158" s="90"/>
      <c r="J158" s="91"/>
      <c r="K158" s="91"/>
      <c r="L158" s="91"/>
      <c r="M158" s="91"/>
      <c r="N158" s="90"/>
      <c r="O158" s="92"/>
    </row>
    <row r="159" spans="1:17" s="97" customFormat="1" ht="19.5" hidden="1" customHeight="1" x14ac:dyDescent="0.2">
      <c r="A159" s="554" t="s">
        <v>115</v>
      </c>
      <c r="B159" s="555"/>
      <c r="C159" s="96"/>
      <c r="D159" s="96"/>
      <c r="E159" s="61">
        <f>SUM(E151)</f>
        <v>0</v>
      </c>
      <c r="F159" s="61"/>
      <c r="G159" s="61">
        <f>SUM(G151)</f>
        <v>0</v>
      </c>
      <c r="H159" s="61">
        <f t="shared" ref="H159:O159" si="17">SUM(H151)</f>
        <v>0</v>
      </c>
      <c r="I159" s="61">
        <f>SUM(I151)</f>
        <v>0</v>
      </c>
      <c r="J159" s="61">
        <f t="shared" si="17"/>
        <v>0</v>
      </c>
      <c r="K159" s="61">
        <f t="shared" si="17"/>
        <v>0</v>
      </c>
      <c r="L159" s="61">
        <f t="shared" si="17"/>
        <v>0</v>
      </c>
      <c r="M159" s="61">
        <f>SUM(M151)</f>
        <v>0</v>
      </c>
      <c r="N159" s="61">
        <f t="shared" si="17"/>
        <v>0</v>
      </c>
      <c r="O159" s="61">
        <f t="shared" si="17"/>
        <v>0</v>
      </c>
      <c r="P159" s="61" t="e">
        <f>SUM(#REF!,#REF!,#REF!,#REF!)</f>
        <v>#REF!</v>
      </c>
      <c r="Q159" s="61" t="e">
        <f>SUM(#REF!,#REF!,#REF!,#REF!)</f>
        <v>#REF!</v>
      </c>
    </row>
    <row r="160" spans="1:17" ht="15.6" hidden="1" customHeight="1" x14ac:dyDescent="0.25">
      <c r="A160" s="98"/>
      <c r="B160" s="99"/>
      <c r="C160" s="99"/>
      <c r="D160" s="99"/>
      <c r="E160" s="68"/>
      <c r="F160" s="68"/>
      <c r="G160" s="100"/>
      <c r="H160" s="35"/>
      <c r="I160" s="35"/>
      <c r="J160" s="35"/>
      <c r="K160" s="35"/>
      <c r="L160" s="35"/>
      <c r="M160" s="35"/>
      <c r="N160" s="35"/>
      <c r="O160" s="35"/>
      <c r="P160" s="41"/>
      <c r="Q160" s="41"/>
    </row>
    <row r="161" spans="1:17" s="64" customFormat="1" ht="21" hidden="1" customHeight="1" x14ac:dyDescent="0.25">
      <c r="A161" s="556" t="s">
        <v>135</v>
      </c>
      <c r="B161" s="556"/>
      <c r="C161" s="556"/>
      <c r="D161" s="556"/>
      <c r="E161" s="556"/>
      <c r="F161" s="380"/>
      <c r="G161" s="66" t="s">
        <v>149</v>
      </c>
    </row>
    <row r="162" spans="1:17" ht="32.25" hidden="1" customHeight="1" x14ac:dyDescent="0.25">
      <c r="A162" s="537" t="s">
        <v>110</v>
      </c>
      <c r="B162" s="539" t="s">
        <v>74</v>
      </c>
      <c r="C162" s="18"/>
      <c r="D162" s="18"/>
      <c r="E162" s="541" t="s">
        <v>137</v>
      </c>
      <c r="F162" s="378"/>
      <c r="G162" s="552" t="s">
        <v>45</v>
      </c>
      <c r="H162" s="552" t="s">
        <v>59</v>
      </c>
      <c r="I162" s="552" t="s">
        <v>62</v>
      </c>
      <c r="J162" s="552" t="s">
        <v>64</v>
      </c>
      <c r="K162" s="552" t="s">
        <v>25</v>
      </c>
      <c r="L162" s="552" t="s">
        <v>138</v>
      </c>
      <c r="M162" s="552">
        <v>922</v>
      </c>
      <c r="N162" s="541" t="s">
        <v>139</v>
      </c>
      <c r="O162" s="541" t="s">
        <v>140</v>
      </c>
    </row>
    <row r="163" spans="1:17" ht="57.75" hidden="1" customHeight="1" x14ac:dyDescent="0.25">
      <c r="A163" s="538"/>
      <c r="B163" s="540"/>
      <c r="C163" s="19"/>
      <c r="D163" s="19"/>
      <c r="E163" s="542"/>
      <c r="F163" s="379"/>
      <c r="G163" s="553"/>
      <c r="H163" s="553"/>
      <c r="I163" s="553"/>
      <c r="J163" s="553"/>
      <c r="K163" s="553"/>
      <c r="L163" s="553"/>
      <c r="M163" s="553"/>
      <c r="N163" s="542"/>
      <c r="O163" s="542"/>
    </row>
    <row r="164" spans="1:17" ht="15.75" hidden="1" customHeight="1" x14ac:dyDescent="0.25">
      <c r="A164" s="36">
        <v>32</v>
      </c>
      <c r="B164" s="37" t="s">
        <v>17</v>
      </c>
      <c r="C164" s="37"/>
      <c r="D164" s="37"/>
      <c r="E164" s="86">
        <f t="shared" ref="E164:E172" si="18">SUM(G164:M164)</f>
        <v>0</v>
      </c>
      <c r="F164" s="86"/>
      <c r="G164" s="38">
        <f>SUM(G165,G167,G170)</f>
        <v>0</v>
      </c>
      <c r="H164" s="38">
        <f t="shared" ref="H164:L164" si="19">SUM(H165,H167,H170)</f>
        <v>0</v>
      </c>
      <c r="I164" s="38">
        <f>SUM(I165,I167,I170)</f>
        <v>0</v>
      </c>
      <c r="J164" s="38">
        <f t="shared" si="19"/>
        <v>0</v>
      </c>
      <c r="K164" s="38">
        <f t="shared" si="19"/>
        <v>0</v>
      </c>
      <c r="L164" s="38">
        <f t="shared" si="19"/>
        <v>0</v>
      </c>
      <c r="M164" s="38">
        <f>SUM(M165,M167,M170)</f>
        <v>0</v>
      </c>
      <c r="N164" s="38">
        <f>SUM(E164*1.1)</f>
        <v>0</v>
      </c>
      <c r="O164" s="39">
        <f>SUM(N164*1.099)</f>
        <v>0</v>
      </c>
      <c r="P164" s="13">
        <v>0</v>
      </c>
      <c r="Q164" s="13">
        <v>0</v>
      </c>
    </row>
    <row r="165" spans="1:17" ht="12.75" hidden="1" customHeight="1" x14ac:dyDescent="0.25">
      <c r="A165" s="36">
        <v>321</v>
      </c>
      <c r="B165" s="37" t="s">
        <v>124</v>
      </c>
      <c r="C165" s="37"/>
      <c r="D165" s="37"/>
      <c r="E165" s="86">
        <f t="shared" si="18"/>
        <v>0</v>
      </c>
      <c r="F165" s="86"/>
      <c r="G165" s="38">
        <f>SUM(G166)</f>
        <v>0</v>
      </c>
      <c r="H165" s="38">
        <f t="shared" ref="H165:O165" si="20">SUM(H166)</f>
        <v>0</v>
      </c>
      <c r="I165" s="38">
        <f>SUM(I166)</f>
        <v>0</v>
      </c>
      <c r="J165" s="38">
        <f t="shared" si="20"/>
        <v>0</v>
      </c>
      <c r="K165" s="38">
        <f t="shared" si="20"/>
        <v>0</v>
      </c>
      <c r="L165" s="38">
        <f t="shared" si="20"/>
        <v>0</v>
      </c>
      <c r="M165" s="38">
        <f t="shared" si="20"/>
        <v>0</v>
      </c>
      <c r="N165" s="38">
        <f t="shared" si="20"/>
        <v>0</v>
      </c>
      <c r="O165" s="39">
        <f t="shared" si="20"/>
        <v>0</v>
      </c>
      <c r="P165" s="13">
        <v>0</v>
      </c>
      <c r="Q165" s="13">
        <v>0</v>
      </c>
    </row>
    <row r="166" spans="1:17" ht="14.25" hidden="1" customHeight="1" x14ac:dyDescent="0.25">
      <c r="A166" s="80">
        <v>3213</v>
      </c>
      <c r="B166" s="81" t="s">
        <v>133</v>
      </c>
      <c r="C166" s="81"/>
      <c r="D166" s="81"/>
      <c r="E166" s="82">
        <f t="shared" si="18"/>
        <v>0</v>
      </c>
      <c r="F166" s="82"/>
      <c r="G166" s="77"/>
      <c r="H166" s="77"/>
      <c r="I166" s="77"/>
      <c r="J166" s="77"/>
      <c r="K166" s="77"/>
      <c r="L166" s="77"/>
      <c r="M166" s="77"/>
      <c r="N166" s="77"/>
      <c r="O166" s="85"/>
      <c r="P166" s="13">
        <v>0</v>
      </c>
      <c r="Q166" s="13">
        <v>0</v>
      </c>
    </row>
    <row r="167" spans="1:17" ht="14.25" hidden="1" customHeight="1" x14ac:dyDescent="0.25">
      <c r="A167" s="36">
        <v>322</v>
      </c>
      <c r="B167" s="37" t="s">
        <v>125</v>
      </c>
      <c r="C167" s="37"/>
      <c r="D167" s="37"/>
      <c r="E167" s="86">
        <f t="shared" si="18"/>
        <v>0</v>
      </c>
      <c r="F167" s="86"/>
      <c r="G167" s="38">
        <f>SUM(G168:G169)</f>
        <v>0</v>
      </c>
      <c r="H167" s="38">
        <f t="shared" ref="H167:O167" si="21">SUM(H168:H169)</f>
        <v>0</v>
      </c>
      <c r="I167" s="38">
        <f>SUM(I168:I169)</f>
        <v>0</v>
      </c>
      <c r="J167" s="38">
        <f t="shared" si="21"/>
        <v>0</v>
      </c>
      <c r="K167" s="38">
        <f t="shared" si="21"/>
        <v>0</v>
      </c>
      <c r="L167" s="38">
        <f t="shared" si="21"/>
        <v>0</v>
      </c>
      <c r="M167" s="38">
        <f>SUM(M168:M169)</f>
        <v>0</v>
      </c>
      <c r="N167" s="38">
        <f t="shared" si="21"/>
        <v>0</v>
      </c>
      <c r="O167" s="39">
        <f t="shared" si="21"/>
        <v>0</v>
      </c>
      <c r="P167" s="13">
        <v>0</v>
      </c>
      <c r="Q167" s="13">
        <v>0</v>
      </c>
    </row>
    <row r="168" spans="1:17" ht="19.5" hidden="1" customHeight="1" x14ac:dyDescent="0.25">
      <c r="A168" s="80">
        <v>3221</v>
      </c>
      <c r="B168" s="81" t="s">
        <v>142</v>
      </c>
      <c r="C168" s="81"/>
      <c r="D168" s="81"/>
      <c r="E168" s="82">
        <f t="shared" si="18"/>
        <v>0</v>
      </c>
      <c r="F168" s="82"/>
      <c r="G168" s="77"/>
      <c r="H168" s="77"/>
      <c r="I168" s="77"/>
      <c r="J168" s="77"/>
      <c r="K168" s="77"/>
      <c r="L168" s="77"/>
      <c r="M168" s="77"/>
      <c r="N168" s="77"/>
      <c r="O168" s="85"/>
      <c r="P168" s="13">
        <v>0</v>
      </c>
      <c r="Q168" s="13">
        <v>0</v>
      </c>
    </row>
    <row r="169" spans="1:17" ht="14.25" hidden="1" customHeight="1" x14ac:dyDescent="0.25">
      <c r="A169" s="80">
        <v>3225</v>
      </c>
      <c r="B169" s="81" t="s">
        <v>134</v>
      </c>
      <c r="C169" s="81"/>
      <c r="D169" s="81"/>
      <c r="E169" s="82">
        <f t="shared" si="18"/>
        <v>0</v>
      </c>
      <c r="F169" s="82"/>
      <c r="G169" s="77"/>
      <c r="H169" s="94"/>
      <c r="I169" s="77"/>
      <c r="J169" s="94"/>
      <c r="K169" s="94"/>
      <c r="L169" s="94"/>
      <c r="M169" s="94"/>
      <c r="N169" s="77"/>
      <c r="O169" s="85"/>
      <c r="P169" s="13">
        <v>0</v>
      </c>
      <c r="Q169" s="13">
        <v>0</v>
      </c>
    </row>
    <row r="170" spans="1:17" ht="18" hidden="1" customHeight="1" x14ac:dyDescent="0.25">
      <c r="A170" s="36">
        <v>323</v>
      </c>
      <c r="B170" s="37" t="s">
        <v>111</v>
      </c>
      <c r="C170" s="37"/>
      <c r="D170" s="37"/>
      <c r="E170" s="86">
        <f t="shared" si="18"/>
        <v>0</v>
      </c>
      <c r="F170" s="86"/>
      <c r="G170" s="38">
        <f>SUM(G171:G172)</f>
        <v>0</v>
      </c>
      <c r="H170" s="38">
        <f t="shared" ref="H170:O170" si="22">SUM(H171:H172)</f>
        <v>0</v>
      </c>
      <c r="I170" s="38">
        <f>SUM(I171:I172)</f>
        <v>0</v>
      </c>
      <c r="J170" s="38">
        <f t="shared" si="22"/>
        <v>0</v>
      </c>
      <c r="K170" s="38">
        <f t="shared" si="22"/>
        <v>0</v>
      </c>
      <c r="L170" s="38">
        <f t="shared" si="22"/>
        <v>0</v>
      </c>
      <c r="M170" s="38">
        <f>SUM(M171:M172)</f>
        <v>0</v>
      </c>
      <c r="N170" s="38">
        <f t="shared" si="22"/>
        <v>0</v>
      </c>
      <c r="O170" s="39">
        <f t="shared" si="22"/>
        <v>0</v>
      </c>
    </row>
    <row r="171" spans="1:17" ht="15.6" hidden="1" customHeight="1" x14ac:dyDescent="0.25">
      <c r="A171" s="80">
        <v>3237</v>
      </c>
      <c r="B171" s="81" t="s">
        <v>145</v>
      </c>
      <c r="C171" s="81"/>
      <c r="D171" s="81"/>
      <c r="E171" s="82">
        <f t="shared" si="18"/>
        <v>0</v>
      </c>
      <c r="F171" s="82"/>
      <c r="G171" s="94"/>
      <c r="H171" s="94"/>
      <c r="I171" s="94"/>
      <c r="J171" s="94"/>
      <c r="K171" s="94"/>
      <c r="L171" s="94"/>
      <c r="M171" s="94"/>
      <c r="N171" s="77"/>
      <c r="O171" s="85"/>
    </row>
    <row r="172" spans="1:17" ht="15.6" hidden="1" customHeight="1" x14ac:dyDescent="0.25">
      <c r="A172" s="80">
        <v>3239</v>
      </c>
      <c r="B172" s="81" t="s">
        <v>146</v>
      </c>
      <c r="C172" s="81"/>
      <c r="D172" s="81"/>
      <c r="E172" s="82">
        <f t="shared" si="18"/>
        <v>0</v>
      </c>
      <c r="F172" s="82"/>
      <c r="G172" s="77"/>
      <c r="H172" s="94"/>
      <c r="I172" s="77"/>
      <c r="J172" s="94"/>
      <c r="K172" s="94"/>
      <c r="L172" s="94"/>
      <c r="M172" s="94"/>
      <c r="N172" s="77"/>
      <c r="O172" s="85"/>
    </row>
    <row r="173" spans="1:17" s="101" customFormat="1" ht="19.5" hidden="1" customHeight="1" x14ac:dyDescent="0.2">
      <c r="A173" s="554" t="s">
        <v>115</v>
      </c>
      <c r="B173" s="555"/>
      <c r="C173" s="96"/>
      <c r="D173" s="96"/>
      <c r="E173" s="33">
        <f>SUM(E164)</f>
        <v>0</v>
      </c>
      <c r="F173" s="33"/>
      <c r="G173" s="33">
        <f>SUM(G164)</f>
        <v>0</v>
      </c>
      <c r="H173" s="33">
        <f t="shared" ref="H173:O173" si="23">SUM(H164)</f>
        <v>0</v>
      </c>
      <c r="I173" s="33">
        <f>SUM(I164)</f>
        <v>0</v>
      </c>
      <c r="J173" s="33">
        <f t="shared" si="23"/>
        <v>0</v>
      </c>
      <c r="K173" s="33">
        <f t="shared" si="23"/>
        <v>0</v>
      </c>
      <c r="L173" s="33">
        <f t="shared" si="23"/>
        <v>0</v>
      </c>
      <c r="M173" s="33">
        <f>SUM(M164)</f>
        <v>0</v>
      </c>
      <c r="N173" s="33">
        <f t="shared" si="23"/>
        <v>0</v>
      </c>
      <c r="O173" s="33">
        <f t="shared" si="23"/>
        <v>0</v>
      </c>
      <c r="P173" s="33" t="e">
        <f>SUM(#REF!,#REF!,#REF!,P170)</f>
        <v>#REF!</v>
      </c>
      <c r="Q173" s="33" t="e">
        <f>SUM(#REF!,#REF!,#REF!,Q170)</f>
        <v>#REF!</v>
      </c>
    </row>
    <row r="174" spans="1:17" ht="15.6" hidden="1" customHeight="1" x14ac:dyDescent="0.25"/>
    <row r="175" spans="1:17" ht="15.6" hidden="1" customHeight="1" x14ac:dyDescent="0.25"/>
    <row r="176" spans="1:17" ht="15.6" hidden="1" customHeight="1" x14ac:dyDescent="0.25">
      <c r="A176" s="41" t="s">
        <v>100</v>
      </c>
    </row>
    <row r="177" spans="1:18" s="43" customFormat="1" ht="28.5" hidden="1" customHeight="1" x14ac:dyDescent="0.2">
      <c r="A177" s="537" t="s">
        <v>110</v>
      </c>
      <c r="B177" s="539" t="s">
        <v>74</v>
      </c>
      <c r="C177" s="18"/>
      <c r="D177" s="18"/>
      <c r="E177" s="541" t="s">
        <v>75</v>
      </c>
      <c r="F177" s="378"/>
      <c r="G177" s="541" t="s">
        <v>76</v>
      </c>
      <c r="H177" s="541" t="s">
        <v>1</v>
      </c>
      <c r="I177" s="548"/>
      <c r="J177" s="549"/>
      <c r="K177" s="549"/>
      <c r="L177" s="549"/>
      <c r="M177" s="549"/>
      <c r="N177" s="543"/>
      <c r="O177" s="543"/>
      <c r="P177" s="42" t="s">
        <v>91</v>
      </c>
      <c r="Q177" s="42" t="s">
        <v>92</v>
      </c>
    </row>
    <row r="178" spans="1:18" s="43" customFormat="1" ht="15" hidden="1" customHeight="1" x14ac:dyDescent="0.2">
      <c r="A178" s="538"/>
      <c r="B178" s="540"/>
      <c r="C178" s="19"/>
      <c r="D178" s="19"/>
      <c r="E178" s="542"/>
      <c r="F178" s="379"/>
      <c r="G178" s="542"/>
      <c r="H178" s="542"/>
      <c r="I178" s="548"/>
      <c r="J178" s="549"/>
      <c r="K178" s="549"/>
      <c r="L178" s="549"/>
      <c r="M178" s="549"/>
      <c r="N178" s="543"/>
      <c r="O178" s="543"/>
      <c r="P178" s="44"/>
      <c r="Q178" s="44"/>
    </row>
    <row r="179" spans="1:18" s="46" customFormat="1" ht="15.75" hidden="1" customHeight="1" x14ac:dyDescent="0.25">
      <c r="A179" s="20">
        <v>32</v>
      </c>
      <c r="B179" s="21" t="s">
        <v>17</v>
      </c>
      <c r="C179" s="21"/>
      <c r="D179" s="21"/>
      <c r="E179" s="22">
        <f>SUM(E180:E180)</f>
        <v>20000</v>
      </c>
      <c r="F179" s="22"/>
      <c r="G179" s="22">
        <f>SUM(G180:G180)</f>
        <v>10000</v>
      </c>
      <c r="H179" s="23">
        <f>SUM(H180:H180)</f>
        <v>10000</v>
      </c>
      <c r="I179" s="35"/>
      <c r="J179" s="35"/>
      <c r="K179" s="35"/>
      <c r="L179" s="35"/>
      <c r="M179" s="35"/>
      <c r="N179" s="35"/>
      <c r="O179" s="35"/>
      <c r="P179" s="46">
        <v>0</v>
      </c>
      <c r="Q179" s="46">
        <v>0</v>
      </c>
      <c r="R179" s="46">
        <f>SUM(G179:L179)</f>
        <v>20000</v>
      </c>
    </row>
    <row r="180" spans="1:18" ht="14.25" hidden="1" customHeight="1" x14ac:dyDescent="0.25">
      <c r="A180" s="24">
        <v>322</v>
      </c>
      <c r="B180" s="25" t="s">
        <v>125</v>
      </c>
      <c r="C180" s="25"/>
      <c r="D180" s="25"/>
      <c r="E180" s="47">
        <v>20000</v>
      </c>
      <c r="F180" s="47"/>
      <c r="G180" s="47">
        <v>10000</v>
      </c>
      <c r="H180" s="79">
        <v>10000</v>
      </c>
      <c r="I180" s="49"/>
      <c r="J180" s="49"/>
      <c r="K180" s="49"/>
      <c r="L180" s="49"/>
      <c r="M180" s="49"/>
      <c r="N180" s="49"/>
      <c r="O180" s="49"/>
      <c r="P180" s="13">
        <v>0</v>
      </c>
      <c r="Q180" s="13">
        <v>0</v>
      </c>
      <c r="R180" s="46"/>
    </row>
    <row r="181" spans="1:18" ht="31.15" hidden="1" customHeight="1" x14ac:dyDescent="0.25">
      <c r="A181" s="36">
        <v>42</v>
      </c>
      <c r="B181" s="37" t="s">
        <v>22</v>
      </c>
      <c r="C181" s="37"/>
      <c r="D181" s="37"/>
      <c r="E181" s="38">
        <f>SUM(E182:E182)</f>
        <v>80000</v>
      </c>
      <c r="F181" s="38"/>
      <c r="G181" s="38">
        <f>SUM(G182:G182)</f>
        <v>90000</v>
      </c>
      <c r="H181" s="39">
        <f>SUM(H182:H182)</f>
        <v>90000</v>
      </c>
      <c r="I181" s="35"/>
      <c r="J181" s="35"/>
      <c r="K181" s="35"/>
      <c r="L181" s="35"/>
      <c r="M181" s="35"/>
      <c r="N181" s="35"/>
      <c r="O181" s="35"/>
      <c r="R181" s="46">
        <f>SUM(G181:L181)</f>
        <v>180000</v>
      </c>
    </row>
    <row r="182" spans="1:18" ht="15.6" hidden="1" customHeight="1" x14ac:dyDescent="0.25">
      <c r="A182" s="28">
        <v>423</v>
      </c>
      <c r="B182" s="29" t="s">
        <v>150</v>
      </c>
      <c r="C182" s="29"/>
      <c r="D182" s="29"/>
      <c r="E182" s="50">
        <v>80000</v>
      </c>
      <c r="F182" s="50"/>
      <c r="G182" s="50">
        <v>90000</v>
      </c>
      <c r="H182" s="51">
        <v>90000</v>
      </c>
      <c r="I182" s="49"/>
      <c r="J182" s="49"/>
      <c r="K182" s="49"/>
      <c r="L182" s="49"/>
      <c r="M182" s="49"/>
      <c r="N182" s="49"/>
      <c r="O182" s="49"/>
      <c r="R182" s="46"/>
    </row>
    <row r="183" spans="1:18" s="41" customFormat="1" ht="15.6" hidden="1" customHeight="1" x14ac:dyDescent="0.25">
      <c r="A183" s="534" t="s">
        <v>115</v>
      </c>
      <c r="B183" s="535"/>
      <c r="C183" s="60"/>
      <c r="D183" s="60"/>
      <c r="E183" s="33">
        <f>SUM(E179,E181)</f>
        <v>100000</v>
      </c>
      <c r="F183" s="33"/>
      <c r="G183" s="33">
        <f>SUM(G179,G181)</f>
        <v>100000</v>
      </c>
      <c r="H183" s="33">
        <f>SUM(H179,H181)</f>
        <v>100000</v>
      </c>
      <c r="I183" s="35"/>
      <c r="J183" s="35"/>
      <c r="K183" s="35"/>
      <c r="L183" s="35"/>
      <c r="M183" s="35"/>
      <c r="N183" s="35"/>
      <c r="O183" s="35"/>
      <c r="P183" s="73" t="e">
        <f>SUM(#REF!,P179,#REF!,#REF!,P181)</f>
        <v>#REF!</v>
      </c>
      <c r="Q183" s="33" t="e">
        <f>SUM(#REF!,Q179,#REF!,#REF!,Q181)</f>
        <v>#REF!</v>
      </c>
      <c r="R183" s="33" t="e">
        <f>SUM(#REF!,R179,#REF!,#REF!,R181)</f>
        <v>#REF!</v>
      </c>
    </row>
    <row r="184" spans="1:18" ht="10.5" hidden="1" customHeight="1" x14ac:dyDescent="0.25"/>
    <row r="185" spans="1:18" ht="15.6" hidden="1" customHeight="1" x14ac:dyDescent="0.25">
      <c r="A185" s="546" t="s">
        <v>151</v>
      </c>
      <c r="B185" s="546"/>
      <c r="C185" s="546"/>
      <c r="D185" s="546"/>
      <c r="E185" s="546"/>
      <c r="F185" s="546"/>
      <c r="G185" s="546"/>
      <c r="H185" s="546"/>
    </row>
    <row r="186" spans="1:18" ht="15.6" hidden="1" customHeight="1" x14ac:dyDescent="0.25">
      <c r="A186" s="41" t="s">
        <v>152</v>
      </c>
    </row>
    <row r="187" spans="1:18" s="43" customFormat="1" ht="19.5" hidden="1" customHeight="1" x14ac:dyDescent="0.2">
      <c r="A187" s="537" t="s">
        <v>110</v>
      </c>
      <c r="B187" s="539" t="s">
        <v>74</v>
      </c>
      <c r="C187" s="18"/>
      <c r="D187" s="18"/>
      <c r="E187" s="541" t="s">
        <v>75</v>
      </c>
      <c r="F187" s="378"/>
      <c r="G187" s="541" t="s">
        <v>76</v>
      </c>
      <c r="H187" s="541" t="s">
        <v>1</v>
      </c>
      <c r="I187" s="548"/>
      <c r="J187" s="549"/>
      <c r="K187" s="549"/>
      <c r="L187" s="549"/>
      <c r="M187" s="549"/>
      <c r="N187" s="543"/>
      <c r="O187" s="543"/>
      <c r="P187" s="42" t="s">
        <v>91</v>
      </c>
      <c r="Q187" s="42" t="s">
        <v>92</v>
      </c>
    </row>
    <row r="188" spans="1:18" s="43" customFormat="1" ht="25.5" hidden="1" customHeight="1" x14ac:dyDescent="0.2">
      <c r="A188" s="538"/>
      <c r="B188" s="540"/>
      <c r="C188" s="19"/>
      <c r="D188" s="19"/>
      <c r="E188" s="542"/>
      <c r="F188" s="379"/>
      <c r="G188" s="542"/>
      <c r="H188" s="542"/>
      <c r="I188" s="548"/>
      <c r="J188" s="549"/>
      <c r="K188" s="549"/>
      <c r="L188" s="549"/>
      <c r="M188" s="549"/>
      <c r="N188" s="543"/>
      <c r="O188" s="543"/>
      <c r="P188" s="44"/>
      <c r="Q188" s="44"/>
    </row>
    <row r="189" spans="1:18" s="46" customFormat="1" ht="15.75" hidden="1" customHeight="1" x14ac:dyDescent="0.25">
      <c r="A189" s="20">
        <v>32</v>
      </c>
      <c r="B189" s="21" t="s">
        <v>17</v>
      </c>
      <c r="C189" s="21"/>
      <c r="D189" s="21"/>
      <c r="E189" s="22">
        <f>SUM(E190:E191)</f>
        <v>342462</v>
      </c>
      <c r="F189" s="22"/>
      <c r="G189" s="22">
        <f>SUM(G190:G191)</f>
        <v>0</v>
      </c>
      <c r="H189" s="23">
        <f>SUM(H190:H191)</f>
        <v>0</v>
      </c>
      <c r="I189" s="35"/>
      <c r="J189" s="35"/>
      <c r="K189" s="35"/>
      <c r="L189" s="35"/>
      <c r="M189" s="35"/>
      <c r="N189" s="35"/>
      <c r="O189" s="35"/>
      <c r="P189" s="46">
        <v>0</v>
      </c>
      <c r="Q189" s="46">
        <v>0</v>
      </c>
      <c r="R189" s="46">
        <f>SUM(G189:L189)</f>
        <v>0</v>
      </c>
    </row>
    <row r="190" spans="1:18" ht="12.75" hidden="1" customHeight="1" x14ac:dyDescent="0.25">
      <c r="A190" s="24">
        <v>321</v>
      </c>
      <c r="B190" s="25" t="s">
        <v>124</v>
      </c>
      <c r="C190" s="25"/>
      <c r="D190" s="25"/>
      <c r="E190" s="47">
        <v>177000</v>
      </c>
      <c r="F190" s="47"/>
      <c r="G190" s="77"/>
      <c r="H190" s="79"/>
      <c r="I190" s="49"/>
      <c r="J190" s="49"/>
      <c r="K190" s="49"/>
      <c r="L190" s="49"/>
      <c r="M190" s="49"/>
      <c r="N190" s="49"/>
      <c r="O190" s="49"/>
      <c r="P190" s="13">
        <v>0</v>
      </c>
      <c r="Q190" s="13">
        <v>0</v>
      </c>
      <c r="R190" s="46"/>
    </row>
    <row r="191" spans="1:18" ht="18" hidden="1" customHeight="1" x14ac:dyDescent="0.25">
      <c r="A191" s="24">
        <v>323</v>
      </c>
      <c r="B191" s="25" t="s">
        <v>111</v>
      </c>
      <c r="C191" s="25"/>
      <c r="D191" s="25"/>
      <c r="E191" s="47">
        <v>165462</v>
      </c>
      <c r="F191" s="47"/>
      <c r="G191" s="47"/>
      <c r="H191" s="79"/>
      <c r="I191" s="49"/>
      <c r="J191" s="49"/>
      <c r="K191" s="49"/>
      <c r="L191" s="49"/>
      <c r="M191" s="49"/>
      <c r="N191" s="49"/>
      <c r="O191" s="49"/>
      <c r="R191" s="46"/>
    </row>
    <row r="192" spans="1:18" ht="31.15" hidden="1" customHeight="1" x14ac:dyDescent="0.25">
      <c r="A192" s="36">
        <v>42</v>
      </c>
      <c r="B192" s="37" t="s">
        <v>153</v>
      </c>
      <c r="C192" s="37"/>
      <c r="D192" s="37"/>
      <c r="E192" s="38">
        <f>SUM(E193)</f>
        <v>17583221</v>
      </c>
      <c r="F192" s="38"/>
      <c r="G192" s="38">
        <f>SUM(G193)</f>
        <v>0</v>
      </c>
      <c r="H192" s="39">
        <f>SUM(H193)</f>
        <v>0</v>
      </c>
      <c r="I192" s="35"/>
      <c r="J192" s="35"/>
      <c r="K192" s="35"/>
      <c r="L192" s="35"/>
      <c r="M192" s="35"/>
      <c r="N192" s="35"/>
      <c r="O192" s="35"/>
      <c r="R192" s="46">
        <f>SUM(G192:L192)</f>
        <v>0</v>
      </c>
    </row>
    <row r="193" spans="1:18" ht="15.6" hidden="1" customHeight="1" x14ac:dyDescent="0.25">
      <c r="A193" s="24">
        <v>422</v>
      </c>
      <c r="B193" s="25" t="s">
        <v>114</v>
      </c>
      <c r="C193" s="25"/>
      <c r="D193" s="25"/>
      <c r="E193" s="47">
        <v>17583221</v>
      </c>
      <c r="F193" s="47"/>
      <c r="G193" s="47"/>
      <c r="H193" s="48"/>
      <c r="I193" s="49"/>
      <c r="J193" s="49"/>
      <c r="K193" s="49"/>
      <c r="L193" s="49"/>
      <c r="M193" s="49"/>
      <c r="N193" s="49"/>
      <c r="O193" s="49"/>
      <c r="R193" s="46"/>
    </row>
    <row r="194" spans="1:18" s="46" customFormat="1" ht="31.15" hidden="1" customHeight="1" x14ac:dyDescent="0.25">
      <c r="A194" s="36">
        <v>45</v>
      </c>
      <c r="B194" s="37" t="s">
        <v>154</v>
      </c>
      <c r="C194" s="37"/>
      <c r="D194" s="37"/>
      <c r="E194" s="38">
        <f>SUM(E195)</f>
        <v>15300000</v>
      </c>
      <c r="F194" s="38"/>
      <c r="G194" s="38">
        <f>SUM(G195)</f>
        <v>0</v>
      </c>
      <c r="H194" s="39">
        <f>SUM(H195)</f>
        <v>0</v>
      </c>
      <c r="I194" s="35"/>
      <c r="J194" s="35"/>
      <c r="K194" s="35"/>
      <c r="L194" s="35"/>
      <c r="M194" s="35"/>
      <c r="N194" s="35"/>
      <c r="O194" s="35"/>
    </row>
    <row r="195" spans="1:18" ht="15.6" hidden="1" customHeight="1" x14ac:dyDescent="0.25">
      <c r="A195" s="24">
        <v>451</v>
      </c>
      <c r="B195" s="25" t="s">
        <v>155</v>
      </c>
      <c r="C195" s="25"/>
      <c r="D195" s="25"/>
      <c r="E195" s="47">
        <v>15300000</v>
      </c>
      <c r="F195" s="47"/>
      <c r="G195" s="47"/>
      <c r="H195" s="48"/>
      <c r="I195" s="49"/>
      <c r="J195" s="49"/>
      <c r="K195" s="49"/>
      <c r="L195" s="49"/>
      <c r="M195" s="49"/>
      <c r="N195" s="49"/>
      <c r="O195" s="49"/>
    </row>
    <row r="196" spans="1:18" s="41" customFormat="1" ht="15.6" hidden="1" customHeight="1" x14ac:dyDescent="0.25">
      <c r="A196" s="550" t="s">
        <v>115</v>
      </c>
      <c r="B196" s="551"/>
      <c r="C196" s="102"/>
      <c r="D196" s="102"/>
      <c r="E196" s="103">
        <f>SUM(E189,E192,E194)</f>
        <v>33225683</v>
      </c>
      <c r="F196" s="103"/>
      <c r="G196" s="103">
        <f>SUM(G189,G192,G194)</f>
        <v>0</v>
      </c>
      <c r="H196" s="103">
        <f>SUM(H189,H192,H194)</f>
        <v>0</v>
      </c>
      <c r="I196" s="35"/>
      <c r="J196" s="35"/>
      <c r="K196" s="35"/>
      <c r="L196" s="35"/>
      <c r="M196" s="35"/>
      <c r="N196" s="35"/>
      <c r="O196" s="35"/>
      <c r="P196" s="73" t="e">
        <f>SUM(#REF!,P189,#REF!,#REF!,P192)</f>
        <v>#REF!</v>
      </c>
      <c r="Q196" s="33" t="e">
        <f>SUM(#REF!,Q189,#REF!,#REF!,Q192)</f>
        <v>#REF!</v>
      </c>
      <c r="R196" s="33" t="e">
        <f>SUM(#REF!,R189,#REF!,#REF!,R192)</f>
        <v>#REF!</v>
      </c>
    </row>
    <row r="197" spans="1:18" s="104" customFormat="1" ht="11.25" hidden="1" customHeight="1" x14ac:dyDescent="0.2">
      <c r="A197" s="68"/>
      <c r="G197" s="105"/>
    </row>
    <row r="198" spans="1:18" ht="15.6" hidden="1" customHeight="1" x14ac:dyDescent="0.25">
      <c r="A198" s="546" t="s">
        <v>156</v>
      </c>
      <c r="B198" s="546"/>
      <c r="C198" s="546"/>
      <c r="D198" s="546"/>
      <c r="E198" s="546"/>
      <c r="F198" s="546"/>
      <c r="G198" s="546"/>
      <c r="H198" s="546"/>
      <c r="I198" s="106"/>
      <c r="J198" s="106"/>
      <c r="K198" s="106"/>
      <c r="L198" s="106"/>
      <c r="M198" s="106"/>
      <c r="N198" s="44"/>
      <c r="O198" s="44"/>
    </row>
    <row r="199" spans="1:18" ht="14.25" hidden="1" customHeight="1" x14ac:dyDescent="0.25">
      <c r="A199" s="107"/>
      <c r="B199" s="107"/>
      <c r="C199" s="107"/>
      <c r="D199" s="107"/>
      <c r="E199" s="107"/>
      <c r="F199" s="107"/>
      <c r="G199" s="107"/>
      <c r="H199" s="107"/>
      <c r="I199" s="106"/>
      <c r="J199" s="106"/>
      <c r="K199" s="106"/>
      <c r="L199" s="106"/>
      <c r="M199" s="106"/>
      <c r="N199" s="44"/>
      <c r="O199" s="44"/>
    </row>
    <row r="200" spans="1:18" ht="15.6" hidden="1" customHeight="1" x14ac:dyDescent="0.25">
      <c r="A200" s="41" t="s">
        <v>152</v>
      </c>
    </row>
    <row r="201" spans="1:18" s="43" customFormat="1" ht="27.75" hidden="1" customHeight="1" x14ac:dyDescent="0.2">
      <c r="A201" s="537" t="s">
        <v>110</v>
      </c>
      <c r="B201" s="539" t="s">
        <v>74</v>
      </c>
      <c r="C201" s="18"/>
      <c r="D201" s="18"/>
      <c r="E201" s="541" t="s">
        <v>75</v>
      </c>
      <c r="F201" s="378"/>
      <c r="G201" s="541" t="s">
        <v>76</v>
      </c>
      <c r="H201" s="541" t="s">
        <v>1</v>
      </c>
      <c r="I201" s="548"/>
      <c r="J201" s="549"/>
      <c r="K201" s="549"/>
      <c r="L201" s="549"/>
      <c r="M201" s="549"/>
      <c r="N201" s="543"/>
      <c r="O201" s="543"/>
      <c r="P201" s="42" t="s">
        <v>91</v>
      </c>
      <c r="Q201" s="42" t="s">
        <v>92</v>
      </c>
    </row>
    <row r="202" spans="1:18" s="43" customFormat="1" ht="15" hidden="1" customHeight="1" x14ac:dyDescent="0.2">
      <c r="A202" s="538"/>
      <c r="B202" s="540"/>
      <c r="C202" s="19"/>
      <c r="D202" s="19"/>
      <c r="E202" s="542"/>
      <c r="F202" s="379"/>
      <c r="G202" s="542"/>
      <c r="H202" s="542"/>
      <c r="I202" s="548"/>
      <c r="J202" s="549"/>
      <c r="K202" s="549"/>
      <c r="L202" s="549"/>
      <c r="M202" s="549"/>
      <c r="N202" s="543"/>
      <c r="O202" s="543"/>
      <c r="P202" s="44"/>
      <c r="Q202" s="44"/>
    </row>
    <row r="203" spans="1:18" s="46" customFormat="1" ht="31.15" hidden="1" customHeight="1" x14ac:dyDescent="0.25">
      <c r="A203" s="20">
        <v>45</v>
      </c>
      <c r="B203" s="21" t="s">
        <v>157</v>
      </c>
      <c r="C203" s="21"/>
      <c r="D203" s="21"/>
      <c r="E203" s="22">
        <f>SUM(E204)</f>
        <v>10687111</v>
      </c>
      <c r="F203" s="22"/>
      <c r="G203" s="22">
        <f>SUM(G204)</f>
        <v>10687410</v>
      </c>
      <c r="H203" s="23">
        <f>SUM(H204)</f>
        <v>0</v>
      </c>
      <c r="I203" s="35"/>
      <c r="J203" s="35"/>
      <c r="K203" s="35"/>
      <c r="L203" s="35"/>
      <c r="M203" s="35"/>
      <c r="N203" s="35"/>
      <c r="O203" s="35"/>
    </row>
    <row r="204" spans="1:18" ht="16.5" hidden="1" customHeight="1" x14ac:dyDescent="0.25">
      <c r="A204" s="28">
        <v>451</v>
      </c>
      <c r="B204" s="29" t="s">
        <v>155</v>
      </c>
      <c r="C204" s="29"/>
      <c r="D204" s="29"/>
      <c r="E204" s="50">
        <v>10687111</v>
      </c>
      <c r="F204" s="50"/>
      <c r="G204" s="50">
        <v>10687410</v>
      </c>
      <c r="H204" s="51"/>
      <c r="I204" s="49"/>
      <c r="J204" s="49"/>
      <c r="K204" s="49"/>
      <c r="L204" s="49"/>
      <c r="M204" s="49"/>
      <c r="N204" s="49"/>
      <c r="O204" s="49"/>
    </row>
    <row r="205" spans="1:18" s="41" customFormat="1" ht="15.6" hidden="1" customHeight="1" x14ac:dyDescent="0.25">
      <c r="A205" s="534" t="s">
        <v>115</v>
      </c>
      <c r="B205" s="535"/>
      <c r="C205" s="60"/>
      <c r="D205" s="60"/>
      <c r="E205" s="33">
        <f>SUM(E203)</f>
        <v>10687111</v>
      </c>
      <c r="F205" s="33"/>
      <c r="G205" s="33">
        <f>SUM(G203)</f>
        <v>10687410</v>
      </c>
      <c r="H205" s="33">
        <f>SUM(H203)</f>
        <v>0</v>
      </c>
      <c r="I205" s="35"/>
      <c r="J205" s="35"/>
      <c r="K205" s="35"/>
      <c r="L205" s="35"/>
      <c r="M205" s="35"/>
      <c r="N205" s="35"/>
      <c r="O205" s="35"/>
      <c r="P205" s="73" t="e">
        <f>SUM(#REF!,#REF!,#REF!,#REF!,#REF!)</f>
        <v>#REF!</v>
      </c>
      <c r="Q205" s="33" t="e">
        <f>SUM(#REF!,#REF!,#REF!,#REF!,#REF!)</f>
        <v>#REF!</v>
      </c>
      <c r="R205" s="33" t="e">
        <f>SUM(#REF!,#REF!,#REF!,#REF!,#REF!)</f>
        <v>#REF!</v>
      </c>
    </row>
    <row r="206" spans="1:18" s="41" customFormat="1" ht="15.6" hidden="1" customHeight="1" x14ac:dyDescent="0.25">
      <c r="A206" s="34"/>
      <c r="B206" s="34"/>
      <c r="C206" s="34"/>
      <c r="D206" s="34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</row>
    <row r="207" spans="1:18" ht="15.6" hidden="1" customHeight="1" x14ac:dyDescent="0.25">
      <c r="A207" s="546" t="s">
        <v>158</v>
      </c>
      <c r="B207" s="546"/>
      <c r="C207" s="546"/>
      <c r="D207" s="546"/>
      <c r="E207" s="546"/>
      <c r="F207" s="546"/>
      <c r="G207" s="546"/>
      <c r="H207" s="546"/>
      <c r="I207" s="35"/>
      <c r="J207" s="35"/>
      <c r="K207" s="35"/>
      <c r="L207" s="35"/>
      <c r="M207" s="35"/>
      <c r="N207" s="35"/>
      <c r="O207" s="35"/>
    </row>
    <row r="208" spans="1:18" ht="15.6" hidden="1" customHeight="1" x14ac:dyDescent="0.25">
      <c r="A208" s="41" t="s">
        <v>152</v>
      </c>
    </row>
    <row r="209" spans="1:18" s="43" customFormat="1" ht="28.5" hidden="1" customHeight="1" x14ac:dyDescent="0.2">
      <c r="A209" s="537" t="s">
        <v>110</v>
      </c>
      <c r="B209" s="539" t="s">
        <v>74</v>
      </c>
      <c r="C209" s="18"/>
      <c r="D209" s="18"/>
      <c r="E209" s="541" t="s">
        <v>75</v>
      </c>
      <c r="F209" s="378"/>
      <c r="G209" s="541" t="s">
        <v>76</v>
      </c>
      <c r="H209" s="541" t="s">
        <v>1</v>
      </c>
      <c r="I209" s="548"/>
      <c r="J209" s="549"/>
      <c r="K209" s="549"/>
      <c r="L209" s="549"/>
      <c r="M209" s="549"/>
      <c r="N209" s="543"/>
      <c r="O209" s="543"/>
      <c r="P209" s="42" t="s">
        <v>91</v>
      </c>
      <c r="Q209" s="42" t="s">
        <v>92</v>
      </c>
    </row>
    <row r="210" spans="1:18" s="43" customFormat="1" ht="15" hidden="1" customHeight="1" x14ac:dyDescent="0.2">
      <c r="A210" s="538"/>
      <c r="B210" s="540"/>
      <c r="C210" s="19"/>
      <c r="D210" s="19"/>
      <c r="E210" s="542"/>
      <c r="F210" s="379"/>
      <c r="G210" s="542"/>
      <c r="H210" s="542"/>
      <c r="I210" s="548"/>
      <c r="J210" s="549"/>
      <c r="K210" s="549"/>
      <c r="L210" s="549"/>
      <c r="M210" s="549"/>
      <c r="N210" s="543"/>
      <c r="O210" s="543"/>
      <c r="P210" s="44"/>
      <c r="Q210" s="44"/>
    </row>
    <row r="211" spans="1:18" ht="31.15" hidden="1" customHeight="1" x14ac:dyDescent="0.25">
      <c r="A211" s="20">
        <v>42</v>
      </c>
      <c r="B211" s="21" t="s">
        <v>22</v>
      </c>
      <c r="C211" s="21"/>
      <c r="D211" s="21"/>
      <c r="E211" s="22">
        <f>SUM(E212)</f>
        <v>6000000</v>
      </c>
      <c r="F211" s="22"/>
      <c r="G211" s="22">
        <f>SUM(G212)</f>
        <v>0</v>
      </c>
      <c r="H211" s="23">
        <f>SUM(H212)</f>
        <v>0</v>
      </c>
      <c r="I211" s="35"/>
      <c r="J211" s="35"/>
      <c r="K211" s="35"/>
      <c r="L211" s="35"/>
      <c r="M211" s="35"/>
      <c r="N211" s="35"/>
      <c r="O211" s="35"/>
      <c r="R211" s="46">
        <f>SUM(G211:L211)</f>
        <v>0</v>
      </c>
    </row>
    <row r="212" spans="1:18" ht="15.6" hidden="1" customHeight="1" x14ac:dyDescent="0.25">
      <c r="A212" s="24">
        <v>422</v>
      </c>
      <c r="B212" s="25" t="s">
        <v>114</v>
      </c>
      <c r="C212" s="25"/>
      <c r="D212" s="25"/>
      <c r="E212" s="47">
        <v>6000000</v>
      </c>
      <c r="F212" s="47"/>
      <c r="G212" s="47"/>
      <c r="H212" s="48"/>
      <c r="I212" s="49"/>
      <c r="J212" s="49"/>
      <c r="K212" s="49"/>
      <c r="L212" s="49"/>
      <c r="M212" s="49"/>
      <c r="N212" s="49"/>
      <c r="O212" s="49"/>
      <c r="R212" s="46"/>
    </row>
    <row r="213" spans="1:18" s="46" customFormat="1" ht="31.15" hidden="1" customHeight="1" x14ac:dyDescent="0.25">
      <c r="A213" s="36">
        <v>45</v>
      </c>
      <c r="B213" s="37" t="s">
        <v>157</v>
      </c>
      <c r="C213" s="37"/>
      <c r="D213" s="37"/>
      <c r="E213" s="38">
        <f>SUM(E214)</f>
        <v>2500000</v>
      </c>
      <c r="F213" s="38"/>
      <c r="G213" s="38">
        <f>SUM(G214)</f>
        <v>0</v>
      </c>
      <c r="H213" s="39">
        <f>SUM(H214)</f>
        <v>0</v>
      </c>
      <c r="I213" s="35"/>
      <c r="J213" s="35"/>
      <c r="K213" s="35"/>
      <c r="L213" s="35"/>
      <c r="M213" s="35"/>
      <c r="N213" s="35"/>
      <c r="O213" s="35"/>
    </row>
    <row r="214" spans="1:18" ht="15.6" hidden="1" customHeight="1" x14ac:dyDescent="0.25">
      <c r="A214" s="28">
        <v>451</v>
      </c>
      <c r="B214" s="29" t="s">
        <v>155</v>
      </c>
      <c r="C214" s="29"/>
      <c r="D214" s="29"/>
      <c r="E214" s="50">
        <v>2500000</v>
      </c>
      <c r="F214" s="50"/>
      <c r="G214" s="50"/>
      <c r="H214" s="51"/>
      <c r="I214" s="49"/>
      <c r="J214" s="49"/>
      <c r="K214" s="49"/>
      <c r="L214" s="49"/>
      <c r="M214" s="49"/>
      <c r="N214" s="49"/>
      <c r="O214" s="49"/>
    </row>
    <row r="215" spans="1:18" s="41" customFormat="1" ht="15.6" hidden="1" customHeight="1" x14ac:dyDescent="0.25">
      <c r="A215" s="534" t="s">
        <v>115</v>
      </c>
      <c r="B215" s="535"/>
      <c r="C215" s="60"/>
      <c r="D215" s="60"/>
      <c r="E215" s="33">
        <f>SUM(E211,E213)</f>
        <v>8500000</v>
      </c>
      <c r="F215" s="33"/>
      <c r="G215" s="33">
        <f>SUM(G211,G213)</f>
        <v>0</v>
      </c>
      <c r="H215" s="33">
        <f>SUM(H211,H213)</f>
        <v>0</v>
      </c>
      <c r="I215" s="35"/>
      <c r="J215" s="35"/>
      <c r="K215" s="35"/>
      <c r="L215" s="35"/>
      <c r="M215" s="35"/>
      <c r="N215" s="35"/>
      <c r="O215" s="35"/>
      <c r="P215" s="73" t="e">
        <f>SUM(#REF!,#REF!,#REF!,#REF!,P211)</f>
        <v>#REF!</v>
      </c>
      <c r="Q215" s="33" t="e">
        <f>SUM(#REF!,#REF!,#REF!,#REF!,Q211)</f>
        <v>#REF!</v>
      </c>
      <c r="R215" s="33" t="e">
        <f>SUM(#REF!,#REF!,#REF!,#REF!,R211)</f>
        <v>#REF!</v>
      </c>
    </row>
    <row r="216" spans="1:18" ht="22.5" hidden="1" customHeight="1" x14ac:dyDescent="0.25">
      <c r="A216" s="544" t="s">
        <v>159</v>
      </c>
      <c r="B216" s="544"/>
      <c r="C216" s="544"/>
      <c r="D216" s="544"/>
      <c r="E216" s="544"/>
      <c r="F216" s="544"/>
      <c r="G216" s="544"/>
      <c r="H216" s="544"/>
    </row>
    <row r="217" spans="1:18" ht="15.6" hidden="1" customHeight="1" x14ac:dyDescent="0.25">
      <c r="E217" s="108"/>
      <c r="F217" s="108"/>
    </row>
    <row r="218" spans="1:18" ht="15.6" hidden="1" customHeight="1" x14ac:dyDescent="0.25">
      <c r="A218" s="100">
        <v>1</v>
      </c>
      <c r="B218" s="41" t="s">
        <v>45</v>
      </c>
      <c r="C218" s="41"/>
      <c r="D218" s="41"/>
      <c r="E218" s="45">
        <f>SUM(E70)</f>
        <v>4243113</v>
      </c>
      <c r="F218" s="45"/>
      <c r="G218" s="45">
        <f>SUM(G70)</f>
        <v>4243113</v>
      </c>
      <c r="H218" s="45">
        <f>SUM(H70)</f>
        <v>4243113</v>
      </c>
    </row>
    <row r="219" spans="1:18" ht="15.6" hidden="1" customHeight="1" x14ac:dyDescent="0.25">
      <c r="A219" s="100">
        <v>3</v>
      </c>
      <c r="B219" s="41" t="s">
        <v>61</v>
      </c>
      <c r="C219" s="41"/>
      <c r="D219" s="41"/>
      <c r="E219" s="45">
        <f>SUM(E84)</f>
        <v>2600000</v>
      </c>
      <c r="F219" s="45"/>
      <c r="G219" s="45">
        <f>SUM(G84)</f>
        <v>2600000</v>
      </c>
      <c r="H219" s="45">
        <f>SUM(H84)</f>
        <v>2600000</v>
      </c>
    </row>
    <row r="220" spans="1:18" ht="15.6" hidden="1" customHeight="1" x14ac:dyDescent="0.25">
      <c r="A220" s="100">
        <v>4</v>
      </c>
      <c r="B220" s="41" t="s">
        <v>62</v>
      </c>
      <c r="C220" s="41"/>
      <c r="D220" s="41"/>
      <c r="E220" s="45">
        <f>SUM(E103)</f>
        <v>133878715</v>
      </c>
      <c r="F220" s="45"/>
      <c r="G220" s="45">
        <f>SUM(G103)</f>
        <v>133103420</v>
      </c>
      <c r="H220" s="45">
        <f>SUM(H103)</f>
        <v>133093420</v>
      </c>
    </row>
    <row r="221" spans="1:18" ht="15.6" hidden="1" customHeight="1" x14ac:dyDescent="0.25">
      <c r="A221" s="100">
        <v>5</v>
      </c>
      <c r="B221" s="41" t="s">
        <v>160</v>
      </c>
      <c r="C221" s="41"/>
      <c r="D221" s="41"/>
      <c r="E221" s="45">
        <f>SUM(E196,E205,E215)</f>
        <v>52412794</v>
      </c>
      <c r="F221" s="45"/>
      <c r="G221" s="45">
        <f>SUM(G196,G205,G215)</f>
        <v>10687410</v>
      </c>
      <c r="H221" s="45">
        <f>SUM(H196,H205,H215)</f>
        <v>0</v>
      </c>
    </row>
    <row r="222" spans="1:18" ht="15.6" hidden="1" customHeight="1" x14ac:dyDescent="0.25">
      <c r="A222" s="100">
        <v>6</v>
      </c>
      <c r="B222" s="41" t="s">
        <v>43</v>
      </c>
      <c r="C222" s="41"/>
      <c r="D222" s="41"/>
      <c r="E222" s="45">
        <f>SUM(E114)</f>
        <v>1140740</v>
      </c>
      <c r="F222" s="45"/>
      <c r="G222" s="45">
        <f>SUM(G114)</f>
        <v>1000000</v>
      </c>
      <c r="H222" s="45">
        <f>SUM(H114)</f>
        <v>1000000</v>
      </c>
    </row>
    <row r="223" spans="1:18" ht="31.15" hidden="1" customHeight="1" x14ac:dyDescent="0.25">
      <c r="A223" s="95">
        <v>7</v>
      </c>
      <c r="B223" s="109" t="s">
        <v>25</v>
      </c>
      <c r="C223" s="109"/>
      <c r="D223" s="109"/>
      <c r="E223" s="35">
        <f>SUM(E183)</f>
        <v>100000</v>
      </c>
      <c r="F223" s="35"/>
      <c r="G223" s="35">
        <f>SUM(G183)</f>
        <v>100000</v>
      </c>
      <c r="H223" s="35">
        <f>SUM(H183)</f>
        <v>100000</v>
      </c>
    </row>
    <row r="224" spans="1:18" ht="15.6" hidden="1" customHeight="1" x14ac:dyDescent="0.25">
      <c r="A224" s="100"/>
      <c r="B224" s="41"/>
      <c r="C224" s="41"/>
      <c r="D224" s="41"/>
      <c r="E224" s="45"/>
      <c r="F224" s="45"/>
      <c r="G224" s="45"/>
      <c r="H224" s="45"/>
    </row>
    <row r="225" spans="1:17" ht="15.6" hidden="1" customHeight="1" x14ac:dyDescent="0.25">
      <c r="A225" s="72"/>
      <c r="B225" s="41"/>
      <c r="C225" s="41"/>
      <c r="D225" s="41"/>
      <c r="E225" s="45">
        <f>SUM(E218,E219,E220,E221,E222,E223)</f>
        <v>194375362</v>
      </c>
      <c r="F225" s="45"/>
      <c r="G225" s="45">
        <f>SUM(G218,G219,G220,G221,G222,G223)</f>
        <v>151733943</v>
      </c>
      <c r="H225" s="45">
        <f>SUM(H218,H219,H220,H221,H222,H223)</f>
        <v>141036533</v>
      </c>
    </row>
    <row r="226" spans="1:17" ht="15.6" hidden="1" customHeight="1" x14ac:dyDescent="0.25">
      <c r="A226" s="72"/>
      <c r="B226" s="41"/>
      <c r="C226" s="41"/>
      <c r="D226" s="41"/>
      <c r="E226" s="45"/>
      <c r="F226" s="45"/>
      <c r="G226" s="45"/>
      <c r="H226" s="45"/>
    </row>
    <row r="227" spans="1:17" ht="27.75" hidden="1" customHeight="1" x14ac:dyDescent="0.25">
      <c r="A227" s="545" t="s">
        <v>161</v>
      </c>
      <c r="B227" s="545"/>
      <c r="C227" s="545"/>
      <c r="D227" s="545"/>
      <c r="E227" s="545"/>
      <c r="F227" s="545"/>
      <c r="G227" s="545"/>
      <c r="H227" s="545"/>
      <c r="I227" s="110"/>
    </row>
    <row r="228" spans="1:17" ht="15.6" hidden="1" customHeight="1" x14ac:dyDescent="0.25">
      <c r="A228" s="546" t="s">
        <v>107</v>
      </c>
      <c r="B228" s="546"/>
      <c r="C228" s="546"/>
      <c r="D228" s="546"/>
      <c r="E228" s="546"/>
      <c r="F228" s="107"/>
      <c r="G228" s="34"/>
      <c r="H228" s="34"/>
      <c r="I228" s="110"/>
    </row>
    <row r="229" spans="1:17" ht="25.5" hidden="1" customHeight="1" x14ac:dyDescent="0.25">
      <c r="A229" s="547" t="s">
        <v>162</v>
      </c>
      <c r="B229" s="547"/>
      <c r="C229" s="547"/>
      <c r="D229" s="547"/>
      <c r="E229" s="547"/>
      <c r="F229" s="547"/>
      <c r="G229" s="547"/>
      <c r="H229" s="547"/>
      <c r="I229" s="110"/>
    </row>
    <row r="230" spans="1:17" ht="15.6" hidden="1" customHeight="1" x14ac:dyDescent="0.25">
      <c r="A230" s="537" t="s">
        <v>110</v>
      </c>
      <c r="B230" s="539" t="s">
        <v>74</v>
      </c>
      <c r="C230" s="18"/>
      <c r="D230" s="18"/>
      <c r="E230" s="541" t="s">
        <v>75</v>
      </c>
      <c r="F230" s="378"/>
      <c r="G230" s="541" t="s">
        <v>76</v>
      </c>
      <c r="H230" s="541" t="s">
        <v>1</v>
      </c>
      <c r="I230" s="110"/>
    </row>
    <row r="231" spans="1:17" ht="37.5" hidden="1" customHeight="1" x14ac:dyDescent="0.25">
      <c r="A231" s="538"/>
      <c r="B231" s="540"/>
      <c r="C231" s="19"/>
      <c r="D231" s="19"/>
      <c r="E231" s="542"/>
      <c r="F231" s="379"/>
      <c r="G231" s="542"/>
      <c r="H231" s="542"/>
      <c r="I231" s="110"/>
    </row>
    <row r="232" spans="1:17" ht="15.6" hidden="1" customHeight="1" x14ac:dyDescent="0.25">
      <c r="A232" s="20">
        <v>922</v>
      </c>
      <c r="B232" s="21" t="s">
        <v>58</v>
      </c>
      <c r="C232" s="21"/>
      <c r="D232" s="21"/>
      <c r="E232" s="22">
        <f>SUM(E233:E233)</f>
        <v>16761388</v>
      </c>
      <c r="F232" s="22"/>
      <c r="G232" s="22">
        <f>SUM(G233:G233)</f>
        <v>10000000</v>
      </c>
      <c r="H232" s="23">
        <f>SUM(H233:H233)</f>
        <v>10000000</v>
      </c>
    </row>
    <row r="233" spans="1:17" ht="15.6" hidden="1" customHeight="1" x14ac:dyDescent="0.25">
      <c r="A233" s="28">
        <v>92221</v>
      </c>
      <c r="B233" s="29" t="s">
        <v>163</v>
      </c>
      <c r="C233" s="29"/>
      <c r="D233" s="29"/>
      <c r="E233" s="50">
        <v>16761388</v>
      </c>
      <c r="F233" s="50"/>
      <c r="G233" s="50">
        <v>10000000</v>
      </c>
      <c r="H233" s="31">
        <v>10000000</v>
      </c>
    </row>
    <row r="234" spans="1:17" ht="15.6" hidden="1" customHeight="1" x14ac:dyDescent="0.25">
      <c r="A234" s="534" t="s">
        <v>115</v>
      </c>
      <c r="B234" s="535"/>
      <c r="C234" s="60"/>
      <c r="D234" s="60"/>
      <c r="E234" s="33">
        <f>SUM(E232)</f>
        <v>16761388</v>
      </c>
      <c r="F234" s="33"/>
      <c r="G234" s="33">
        <f>SUM(G232)</f>
        <v>10000000</v>
      </c>
      <c r="H234" s="33">
        <f>SUM(H232)</f>
        <v>10000000</v>
      </c>
    </row>
    <row r="235" spans="1:17" ht="15.6" hidden="1" customHeight="1" x14ac:dyDescent="0.25">
      <c r="A235" s="34"/>
      <c r="B235" s="34"/>
      <c r="C235" s="34"/>
      <c r="D235" s="34"/>
      <c r="E235" s="35"/>
      <c r="F235" s="35"/>
      <c r="G235" s="35"/>
      <c r="H235" s="35"/>
    </row>
    <row r="236" spans="1:17" ht="15.6" hidden="1" customHeight="1" x14ac:dyDescent="0.25">
      <c r="A236" s="72"/>
      <c r="B236" s="41"/>
      <c r="C236" s="41"/>
      <c r="D236" s="41"/>
      <c r="E236" s="45"/>
      <c r="F236" s="45"/>
      <c r="G236" s="45"/>
      <c r="H236" s="45"/>
    </row>
    <row r="237" spans="1:17" ht="15.6" hidden="1" customHeight="1" x14ac:dyDescent="0.25">
      <c r="A237" s="534" t="s">
        <v>29</v>
      </c>
      <c r="B237" s="535"/>
      <c r="C237" s="60"/>
      <c r="D237" s="60"/>
      <c r="E237" s="111">
        <f>SUM(E70,E84,E103,E114,E183,E196,E205,E215)</f>
        <v>194375362</v>
      </c>
      <c r="F237" s="111"/>
      <c r="G237" s="111">
        <f>SUM(G70,G84,G103,G114,G183,G196,G205,G215)</f>
        <v>151733943</v>
      </c>
      <c r="H237" s="111">
        <f>SUM(H70,H84,H103,H114,H183,H196,H205,H215)</f>
        <v>141036533</v>
      </c>
      <c r="I237" s="41"/>
      <c r="J237" s="41"/>
      <c r="K237" s="41"/>
      <c r="L237" s="41"/>
      <c r="M237" s="41"/>
      <c r="N237" s="41"/>
      <c r="O237" s="41"/>
      <c r="P237" s="112" t="e">
        <f>SUM(#REF!,P119,#REF!,P146,P159,P173,#REF!)</f>
        <v>#REF!</v>
      </c>
      <c r="Q237" s="111" t="e">
        <f>SUM(#REF!,Q119,#REF!,Q146,Q159,Q173,#REF!)</f>
        <v>#REF!</v>
      </c>
    </row>
    <row r="238" spans="1:17" ht="15.6" hidden="1" customHeight="1" x14ac:dyDescent="0.25">
      <c r="A238" s="534" t="s">
        <v>164</v>
      </c>
      <c r="B238" s="535"/>
      <c r="C238" s="60"/>
      <c r="D238" s="60"/>
      <c r="E238" s="61">
        <f>SUM(E237,E234)</f>
        <v>211136750</v>
      </c>
      <c r="F238" s="61"/>
      <c r="G238" s="61">
        <f>SUM(G237,G234)</f>
        <v>161733943</v>
      </c>
      <c r="H238" s="61">
        <f>SUM(H237,H234)</f>
        <v>151036533</v>
      </c>
      <c r="I238" s="41"/>
      <c r="J238" s="41"/>
      <c r="K238" s="41"/>
      <c r="L238" s="41"/>
      <c r="M238" s="41"/>
      <c r="N238" s="41"/>
      <c r="O238" s="41"/>
      <c r="P238" s="41"/>
      <c r="Q238" s="41"/>
    </row>
    <row r="239" spans="1:17" ht="15.6" hidden="1" customHeight="1" x14ac:dyDescent="0.25">
      <c r="A239" s="34"/>
      <c r="B239" s="34"/>
      <c r="C239" s="34"/>
      <c r="D239" s="34"/>
      <c r="E239" s="68"/>
      <c r="F239" s="68"/>
      <c r="G239" s="68"/>
      <c r="H239" s="68"/>
      <c r="I239" s="41"/>
      <c r="J239" s="41"/>
      <c r="K239" s="41"/>
      <c r="L239" s="41"/>
      <c r="M239" s="41"/>
      <c r="N239" s="41"/>
      <c r="O239" s="41"/>
      <c r="P239" s="41"/>
      <c r="Q239" s="41"/>
    </row>
    <row r="240" spans="1:17" x14ac:dyDescent="0.25">
      <c r="A240" s="113"/>
      <c r="B240" s="113"/>
      <c r="C240" s="113"/>
      <c r="D240" s="113"/>
      <c r="E240" s="114"/>
      <c r="F240" s="114"/>
      <c r="G240" s="114"/>
      <c r="H240" s="114"/>
      <c r="I240" s="41"/>
      <c r="J240" s="41"/>
      <c r="K240" s="41"/>
      <c r="L240" s="41"/>
      <c r="M240" s="41"/>
      <c r="N240" s="41"/>
      <c r="O240" s="41"/>
      <c r="P240" s="41"/>
      <c r="Q240" s="41"/>
    </row>
    <row r="241" spans="1:9" ht="18.75" x14ac:dyDescent="0.25">
      <c r="A241" s="536" t="s">
        <v>165</v>
      </c>
      <c r="B241" s="536"/>
      <c r="C241" s="536"/>
      <c r="D241" s="536"/>
      <c r="E241" s="536"/>
      <c r="F241" s="536"/>
      <c r="G241" s="536"/>
      <c r="H241" s="536"/>
      <c r="I241" s="115"/>
    </row>
    <row r="242" spans="1:9" x14ac:dyDescent="0.25">
      <c r="A242" s="115"/>
      <c r="B242" s="115"/>
      <c r="C242" s="115"/>
      <c r="D242" s="115"/>
      <c r="E242" s="116"/>
      <c r="F242" s="116"/>
      <c r="G242" s="115"/>
      <c r="H242" s="115"/>
      <c r="I242" s="115"/>
    </row>
    <row r="243" spans="1:9" ht="34.5" customHeight="1" x14ac:dyDescent="0.25">
      <c r="A243" s="117" t="s">
        <v>166</v>
      </c>
      <c r="B243" s="118" t="s">
        <v>167</v>
      </c>
      <c r="C243" s="119" t="s">
        <v>187</v>
      </c>
      <c r="D243" s="119" t="s">
        <v>188</v>
      </c>
      <c r="E243" s="120" t="s">
        <v>361</v>
      </c>
      <c r="F243" s="117" t="s">
        <v>362</v>
      </c>
      <c r="G243" s="120" t="s">
        <v>359</v>
      </c>
      <c r="H243" s="120" t="s">
        <v>363</v>
      </c>
    </row>
    <row r="244" spans="1:9" s="72" customFormat="1" x14ac:dyDescent="0.25">
      <c r="A244" s="121">
        <v>1</v>
      </c>
      <c r="B244" s="122" t="s">
        <v>168</v>
      </c>
      <c r="C244" s="143"/>
      <c r="D244" s="144"/>
      <c r="E244" s="145"/>
      <c r="F244" s="381"/>
      <c r="G244" s="146"/>
      <c r="H244" s="147"/>
    </row>
    <row r="245" spans="1:9" x14ac:dyDescent="0.25">
      <c r="A245" s="123"/>
      <c r="B245" s="124" t="s">
        <v>169</v>
      </c>
      <c r="C245" s="149" t="e">
        <f>SUM('RAČUN PRIHODA I RASHODA'!#REF!)</f>
        <v>#REF!</v>
      </c>
      <c r="D245" s="150" t="e">
        <f>SUM('RAČUN PRIHODA I RASHODA'!#REF!)</f>
        <v>#REF!</v>
      </c>
      <c r="E245" s="453">
        <f>SUM('RAČUN PRIHODA I RASHODA'!F35)</f>
        <v>1202577</v>
      </c>
      <c r="F245" s="453">
        <f>SUM('RAČUN PRIHODA I RASHODA'!G35)</f>
        <v>1106086</v>
      </c>
      <c r="G245" s="453">
        <v>748586</v>
      </c>
      <c r="H245" s="454">
        <v>748586</v>
      </c>
    </row>
    <row r="246" spans="1:9" x14ac:dyDescent="0.25">
      <c r="A246" s="125"/>
      <c r="B246" s="126" t="s">
        <v>170</v>
      </c>
      <c r="C246" s="133" t="e">
        <f>SUM('RAČUN PRIHODA I RASHODA'!#REF!,'RAČUN PRIHODA I RASHODA'!#REF!,'RAČUN PRIHODA I RASHODA'!#REF!)</f>
        <v>#REF!</v>
      </c>
      <c r="D246" s="134" t="e">
        <f>SUM('RAČUN PRIHODA I RASHODA'!#REF!,'RAČUN PRIHODA I RASHODA'!#REF!,'RAČUN PRIHODA I RASHODA'!#REF!)</f>
        <v>#REF!</v>
      </c>
      <c r="E246" s="455">
        <f>SUM('RAČUN PRIHODA I RASHODA'!F128,'RAČUN PRIHODA I RASHODA'!F137,'RAČUN PRIHODA I RASHODA'!F290,'RAČUN PRIHODA I RASHODA'!F284)</f>
        <v>1202577</v>
      </c>
      <c r="F246" s="455">
        <f>SUM('RAČUN PRIHODA I RASHODA'!G128,'RAČUN PRIHODA I RASHODA'!G137,'RAČUN PRIHODA I RASHODA'!G290,'RAČUN PRIHODA I RASHODA'!G284)</f>
        <v>1202500</v>
      </c>
      <c r="G246" s="455">
        <v>748586</v>
      </c>
      <c r="H246" s="456">
        <v>748586</v>
      </c>
    </row>
    <row r="247" spans="1:9" s="41" customFormat="1" x14ac:dyDescent="0.25">
      <c r="A247" s="531" t="s">
        <v>171</v>
      </c>
      <c r="B247" s="532"/>
      <c r="C247" s="130" t="e">
        <f t="shared" ref="C247:D247" si="24">SUM(C245-C246-C281)</f>
        <v>#REF!</v>
      </c>
      <c r="D247" s="130" t="e">
        <f t="shared" si="24"/>
        <v>#REF!</v>
      </c>
      <c r="E247" s="457">
        <f>SUM(E245-E246)</f>
        <v>0</v>
      </c>
      <c r="F247" s="457">
        <f t="shared" ref="F247:H247" si="25">SUM(F245-F246)</f>
        <v>-96414</v>
      </c>
      <c r="G247" s="457">
        <f t="shared" si="25"/>
        <v>0</v>
      </c>
      <c r="H247" s="458">
        <f t="shared" si="25"/>
        <v>0</v>
      </c>
    </row>
    <row r="248" spans="1:9" s="72" customFormat="1" x14ac:dyDescent="0.25">
      <c r="A248" s="121" t="s">
        <v>172</v>
      </c>
      <c r="B248" s="162" t="s">
        <v>61</v>
      </c>
      <c r="C248" s="158"/>
      <c r="D248" s="151"/>
      <c r="E248" s="459"/>
      <c r="F248" s="459"/>
      <c r="G248" s="459"/>
      <c r="H248" s="460"/>
    </row>
    <row r="249" spans="1:9" x14ac:dyDescent="0.25">
      <c r="A249" s="123"/>
      <c r="B249" s="161" t="s">
        <v>169</v>
      </c>
      <c r="C249" s="156" t="e">
        <f>SUM('RAČUN PRIHODA I RASHODA'!#REF!)</f>
        <v>#REF!</v>
      </c>
      <c r="D249" s="128" t="e">
        <f>SUM('RAČUN PRIHODA I RASHODA'!#REF!)</f>
        <v>#REF!</v>
      </c>
      <c r="E249" s="461">
        <f>SUM('RAČUN PRIHODA I RASHODA'!F17,'RAČUN PRIHODA I RASHODA'!F25,'RAČUN PRIHODA I RASHODA'!F43,)</f>
        <v>179493</v>
      </c>
      <c r="F249" s="461">
        <f>SUM('RAČUN PRIHODA I RASHODA'!G17,'RAČUN PRIHODA I RASHODA'!G25,'RAČUN PRIHODA I RASHODA'!G43,)</f>
        <v>150342.06</v>
      </c>
      <c r="G249" s="461">
        <v>161593</v>
      </c>
      <c r="H249" s="462">
        <v>161593</v>
      </c>
    </row>
    <row r="250" spans="1:9" x14ac:dyDescent="0.25">
      <c r="A250" s="125"/>
      <c r="B250" s="163" t="s">
        <v>170</v>
      </c>
      <c r="C250" s="154" t="e">
        <f>SUM('RAČUN PRIHODA I RASHODA'!#REF!,'RAČUN PRIHODA I RASHODA'!#REF!,'RAČUN PRIHODA I RASHODA'!#REF!,'RAČUN PRIHODA I RASHODA'!#REF!,'RAČUN PRIHODA I RASHODA'!#REF!)</f>
        <v>#REF!</v>
      </c>
      <c r="D250" s="152" t="e">
        <f>SUM('RAČUN PRIHODA I RASHODA'!#REF!,'RAČUN PRIHODA I RASHODA'!#REF!,'RAČUN PRIHODA I RASHODA'!#REF!,'RAČUN PRIHODA I RASHODA'!#REF!,'RAČUN PRIHODA I RASHODA'!#REF!)</f>
        <v>#REF!</v>
      </c>
      <c r="E250" s="463">
        <f>SUM('RAČUN PRIHODA I RASHODA'!F150,'RAČUN PRIHODA I RASHODA'!F303)</f>
        <v>324517.98</v>
      </c>
      <c r="F250" s="463">
        <f>SUM('RAČUN PRIHODA I RASHODA'!G150,'RAČUN PRIHODA I RASHODA'!G303)</f>
        <v>254234.1</v>
      </c>
      <c r="G250" s="463">
        <v>161593</v>
      </c>
      <c r="H250" s="464">
        <v>161593</v>
      </c>
    </row>
    <row r="251" spans="1:9" x14ac:dyDescent="0.25">
      <c r="A251" s="531" t="s">
        <v>173</v>
      </c>
      <c r="B251" s="532"/>
      <c r="C251" s="129" t="e">
        <f>SUM(C249-C250)</f>
        <v>#REF!</v>
      </c>
      <c r="D251" s="130" t="e">
        <f>SUM(D249-D250)</f>
        <v>#REF!</v>
      </c>
      <c r="E251" s="457">
        <f>SUM(E249-E250)</f>
        <v>-145024.97999999998</v>
      </c>
      <c r="F251" s="457">
        <f t="shared" ref="F251:H251" si="26">SUM(F249-F250)</f>
        <v>-103892.04000000001</v>
      </c>
      <c r="G251" s="457">
        <f t="shared" si="26"/>
        <v>0</v>
      </c>
      <c r="H251" s="458">
        <f t="shared" si="26"/>
        <v>0</v>
      </c>
    </row>
    <row r="252" spans="1:9" s="72" customFormat="1" x14ac:dyDescent="0.25">
      <c r="A252" s="121" t="s">
        <v>174</v>
      </c>
      <c r="B252" s="162" t="s">
        <v>39</v>
      </c>
      <c r="C252" s="157"/>
      <c r="D252" s="153"/>
      <c r="E252" s="465"/>
      <c r="F252" s="465"/>
      <c r="G252" s="465"/>
      <c r="H252" s="466"/>
    </row>
    <row r="253" spans="1:9" x14ac:dyDescent="0.25">
      <c r="A253" s="123"/>
      <c r="B253" s="161" t="s">
        <v>169</v>
      </c>
      <c r="C253" s="156" t="e">
        <f>SUM('RAČUN PRIHODA I RASHODA'!#REF!)</f>
        <v>#REF!</v>
      </c>
      <c r="D253" s="128" t="e">
        <f>SUM('RAČUN PRIHODA I RASHODA'!#REF!)</f>
        <v>#REF!</v>
      </c>
      <c r="E253" s="461">
        <f>SUM('RAČUN PRIHODA I RASHODA'!F39)</f>
        <v>12420000</v>
      </c>
      <c r="F253" s="461">
        <f>SUM('RAČUN PRIHODA I RASHODA'!G39)</f>
        <v>12684570.17</v>
      </c>
      <c r="G253" s="461">
        <v>13045000</v>
      </c>
      <c r="H253" s="462">
        <v>13045000</v>
      </c>
    </row>
    <row r="254" spans="1:9" x14ac:dyDescent="0.25">
      <c r="A254" s="125"/>
      <c r="B254" s="163" t="s">
        <v>170</v>
      </c>
      <c r="C254" s="154" t="e">
        <f>SUM('RAČUN PRIHODA I RASHODA'!#REF!,'RAČUN PRIHODA I RASHODA'!#REF!,'RAČUN PRIHODA I RASHODA'!#REF!,'RAČUN PRIHODA I RASHODA'!#REF!)</f>
        <v>#REF!</v>
      </c>
      <c r="D254" s="152" t="e">
        <f>SUM('RAČUN PRIHODA I RASHODA'!#REF!,'RAČUN PRIHODA I RASHODA'!#REF!,'RAČUN PRIHODA I RASHODA'!#REF!,'RAČUN PRIHODA I RASHODA'!#REF!)</f>
        <v>#REF!</v>
      </c>
      <c r="E254" s="467">
        <f>SUM('RAČUN PRIHODA I RASHODA'!F175,'RAČUN PRIHODA I RASHODA'!F264)</f>
        <v>12559229.710000001</v>
      </c>
      <c r="F254" s="463">
        <f>SUM('RAČUN PRIHODA I RASHODA'!G175)</f>
        <v>13158656.880000001</v>
      </c>
      <c r="G254" s="463">
        <v>13045000</v>
      </c>
      <c r="H254" s="464">
        <v>13045000</v>
      </c>
    </row>
    <row r="255" spans="1:9" x14ac:dyDescent="0.25">
      <c r="A255" s="531" t="s">
        <v>175</v>
      </c>
      <c r="B255" s="532"/>
      <c r="C255" s="129" t="e">
        <f t="shared" ref="C255:H255" si="27">SUM(C253-C254)</f>
        <v>#REF!</v>
      </c>
      <c r="D255" s="130" t="e">
        <f t="shared" si="27"/>
        <v>#REF!</v>
      </c>
      <c r="E255" s="457">
        <f t="shared" si="27"/>
        <v>-139229.71000000089</v>
      </c>
      <c r="F255" s="457">
        <f t="shared" si="27"/>
        <v>-474086.71000000089</v>
      </c>
      <c r="G255" s="457">
        <f t="shared" si="27"/>
        <v>0</v>
      </c>
      <c r="H255" s="458">
        <f t="shared" si="27"/>
        <v>0</v>
      </c>
    </row>
    <row r="256" spans="1:9" s="72" customFormat="1" x14ac:dyDescent="0.25">
      <c r="A256" s="121" t="s">
        <v>176</v>
      </c>
      <c r="B256" s="162" t="s">
        <v>37</v>
      </c>
      <c r="C256" s="157"/>
      <c r="D256" s="153"/>
      <c r="E256" s="465"/>
      <c r="F256" s="465"/>
      <c r="G256" s="465"/>
      <c r="H256" s="466"/>
    </row>
    <row r="257" spans="1:8" x14ac:dyDescent="0.25">
      <c r="A257" s="123"/>
      <c r="B257" s="161" t="s">
        <v>169</v>
      </c>
      <c r="C257" s="156" t="e">
        <f>SUM('RAČUN PRIHODA I RASHODA'!#REF!)</f>
        <v>#REF!</v>
      </c>
      <c r="D257" s="128" t="e">
        <f>SUM('RAČUN PRIHODA I RASHODA'!#REF!)</f>
        <v>#REF!</v>
      </c>
      <c r="E257" s="461">
        <f>SUM('RAČUN PRIHODA I RASHODA'!F6,'RAČUN PRIHODA I RASHODA'!F249)</f>
        <v>660000</v>
      </c>
      <c r="F257" s="461">
        <f>SUM('RAČUN PRIHODA I RASHODA'!G6,'RAČUN PRIHODA I RASHODA'!G249)</f>
        <v>694878.24</v>
      </c>
      <c r="G257" s="461">
        <v>395848</v>
      </c>
      <c r="H257" s="462">
        <v>395848</v>
      </c>
    </row>
    <row r="258" spans="1:8" x14ac:dyDescent="0.25">
      <c r="A258" s="125"/>
      <c r="B258" s="163" t="s">
        <v>170</v>
      </c>
      <c r="C258" s="154" t="e">
        <f>SUM('RAČUN PRIHODA I RASHODA'!#REF!,'RAČUN PRIHODA I RASHODA'!#REF!,'RAČUN PRIHODA I RASHODA'!#REF!,'RAČUN PRIHODA I RASHODA'!#REF!)</f>
        <v>#REF!</v>
      </c>
      <c r="D258" s="152" t="e">
        <f>SUM('RAČUN PRIHODA I RASHODA'!#REF!,'RAČUN PRIHODA I RASHODA'!#REF!,'RAČUN PRIHODA I RASHODA'!#REF!,'RAČUN PRIHODA I RASHODA'!#REF!)</f>
        <v>#REF!</v>
      </c>
      <c r="E258" s="463">
        <f>SUM('RAČUN PRIHODA I RASHODA'!F220,'RAČUN PRIHODA I RASHODA'!F226,'RAČUN PRIHODA I RASHODA'!F241,'RAČUN PRIHODA I RASHODA'!F309)</f>
        <v>660000</v>
      </c>
      <c r="F258" s="463">
        <f>SUM('RAČUN PRIHODA I RASHODA'!G220,'RAČUN PRIHODA I RASHODA'!G226,'RAČUN PRIHODA I RASHODA'!G241,'RAČUN PRIHODA I RASHODA'!G309)</f>
        <v>539818.94999999995</v>
      </c>
      <c r="G258" s="463">
        <v>395848</v>
      </c>
      <c r="H258" s="464">
        <v>395848</v>
      </c>
    </row>
    <row r="259" spans="1:8" x14ac:dyDescent="0.25">
      <c r="A259" s="531" t="s">
        <v>175</v>
      </c>
      <c r="B259" s="532"/>
      <c r="C259" s="131" t="e">
        <f t="shared" ref="C259:H259" si="28">SUM(C257-C258)</f>
        <v>#REF!</v>
      </c>
      <c r="D259" s="132" t="e">
        <f t="shared" si="28"/>
        <v>#REF!</v>
      </c>
      <c r="E259" s="468">
        <f t="shared" si="28"/>
        <v>0</v>
      </c>
      <c r="F259" s="468">
        <f t="shared" si="28"/>
        <v>155059.29000000004</v>
      </c>
      <c r="G259" s="468">
        <f t="shared" si="28"/>
        <v>0</v>
      </c>
      <c r="H259" s="469">
        <f t="shared" si="28"/>
        <v>0</v>
      </c>
    </row>
    <row r="260" spans="1:8" s="72" customFormat="1" x14ac:dyDescent="0.25">
      <c r="A260" s="121" t="s">
        <v>177</v>
      </c>
      <c r="B260" s="162" t="s">
        <v>43</v>
      </c>
      <c r="C260" s="157"/>
      <c r="D260" s="153"/>
      <c r="E260" s="465"/>
      <c r="F260" s="465"/>
      <c r="G260" s="465"/>
      <c r="H260" s="466"/>
    </row>
    <row r="261" spans="1:8" x14ac:dyDescent="0.25">
      <c r="A261" s="123"/>
      <c r="B261" s="161" t="s">
        <v>169</v>
      </c>
      <c r="C261" s="156" t="e">
        <f>SUM('RAČUN PRIHODA I RASHODA'!#REF!)</f>
        <v>#REF!</v>
      </c>
      <c r="D261" s="128" t="e">
        <f>SUM('RAČUN PRIHODA I RASHODA'!#REF!)</f>
        <v>#REF!</v>
      </c>
      <c r="E261" s="461">
        <f>SUM('RAČUN PRIHODA I RASHODA'!F30)</f>
        <v>11000</v>
      </c>
      <c r="F261" s="461">
        <f>SUM('RAČUN PRIHODA I RASHODA'!G30,'RAČUN PRIHODA I RASHODA'!G52)</f>
        <v>5112.8</v>
      </c>
      <c r="G261" s="461">
        <v>5000</v>
      </c>
      <c r="H261" s="462">
        <v>5000</v>
      </c>
    </row>
    <row r="262" spans="1:8" x14ac:dyDescent="0.25">
      <c r="A262" s="125"/>
      <c r="B262" s="163" t="s">
        <v>170</v>
      </c>
      <c r="C262" s="154" t="e">
        <f>SUM('RAČUN PRIHODA I RASHODA'!#REF!,'RAČUN PRIHODA I RASHODA'!#REF!)</f>
        <v>#REF!</v>
      </c>
      <c r="D262" s="152" t="e">
        <f>SUM('RAČUN PRIHODA I RASHODA'!#REF!,'RAČUN PRIHODA I RASHODA'!#REF!)</f>
        <v>#REF!</v>
      </c>
      <c r="E262" s="463">
        <f>SUM('RAČUN PRIHODA I RASHODA'!F315,'RAČUN PRIHODA I RASHODA'!F245)</f>
        <v>15012.74</v>
      </c>
      <c r="F262" s="463">
        <f>SUM('RAČUN PRIHODA I RASHODA'!G315)</f>
        <v>5112.8</v>
      </c>
      <c r="G262" s="463">
        <v>5000</v>
      </c>
      <c r="H262" s="464">
        <v>5000</v>
      </c>
    </row>
    <row r="263" spans="1:8" x14ac:dyDescent="0.25">
      <c r="A263" s="531" t="s">
        <v>178</v>
      </c>
      <c r="B263" s="532"/>
      <c r="C263" s="131" t="e">
        <f t="shared" ref="C263:H263" si="29">SUM(C261-C262)</f>
        <v>#REF!</v>
      </c>
      <c r="D263" s="132" t="e">
        <f t="shared" si="29"/>
        <v>#REF!</v>
      </c>
      <c r="E263" s="468">
        <f t="shared" si="29"/>
        <v>-4012.74</v>
      </c>
      <c r="F263" s="468">
        <f t="shared" si="29"/>
        <v>0</v>
      </c>
      <c r="G263" s="468">
        <f t="shared" si="29"/>
        <v>0</v>
      </c>
      <c r="H263" s="469">
        <f t="shared" si="29"/>
        <v>0</v>
      </c>
    </row>
    <row r="264" spans="1:8" ht="31.15" customHeight="1" x14ac:dyDescent="0.25">
      <c r="A264" s="121" t="s">
        <v>179</v>
      </c>
      <c r="B264" s="160" t="s">
        <v>25</v>
      </c>
      <c r="C264" s="155"/>
      <c r="D264" s="132"/>
      <c r="E264" s="468"/>
      <c r="F264" s="468"/>
      <c r="G264" s="468"/>
      <c r="H264" s="469"/>
    </row>
    <row r="265" spans="1:8" ht="15.6" customHeight="1" x14ac:dyDescent="0.25">
      <c r="A265" s="123"/>
      <c r="B265" s="161" t="s">
        <v>169</v>
      </c>
      <c r="C265" s="156" t="e">
        <f>SUM('RAČUN PRIHODA I RASHODA'!#REF!)</f>
        <v>#REF!</v>
      </c>
      <c r="D265" s="128" t="e">
        <f>SUM('RAČUN PRIHODA I RASHODA'!#REF!)</f>
        <v>#REF!</v>
      </c>
      <c r="E265" s="461">
        <f>SUM('RAČUN PRIHODA I RASHODA'!F48,'RAČUN PRIHODA I RASHODA'!F21)</f>
        <v>7300</v>
      </c>
      <c r="F265" s="461">
        <f>SUM('RAČUN PRIHODA I RASHODA'!G48,'RAČUN PRIHODA I RASHODA'!G21)</f>
        <v>8547.73</v>
      </c>
      <c r="G265" s="461">
        <v>7300</v>
      </c>
      <c r="H265" s="462">
        <v>7300</v>
      </c>
    </row>
    <row r="266" spans="1:8" ht="15.6" customHeight="1" x14ac:dyDescent="0.25">
      <c r="A266" s="127"/>
      <c r="B266" s="159" t="s">
        <v>170</v>
      </c>
      <c r="C266" s="154" t="e">
        <f>SUM('RAČUN PRIHODA I RASHODA'!#REF!)</f>
        <v>#REF!</v>
      </c>
      <c r="D266" s="152" t="e">
        <f>SUM('RAČUN PRIHODA I RASHODA'!#REF!)</f>
        <v>#REF!</v>
      </c>
      <c r="E266" s="463">
        <f>SUM('RAČUN PRIHODA I RASHODA'!F255,'RAČUN PRIHODA I RASHODA'!F259)</f>
        <v>7300</v>
      </c>
      <c r="F266" s="463">
        <f>SUM('RAČUN PRIHODA I RASHODA'!G255,'RAČUN PRIHODA I RASHODA'!G259)</f>
        <v>0</v>
      </c>
      <c r="G266" s="463">
        <v>7300</v>
      </c>
      <c r="H266" s="464">
        <v>7300</v>
      </c>
    </row>
    <row r="267" spans="1:8" x14ac:dyDescent="0.25">
      <c r="A267" s="531" t="s">
        <v>175</v>
      </c>
      <c r="B267" s="532"/>
      <c r="C267" s="131" t="e">
        <f t="shared" ref="C267:H267" si="30">SUM(C265-C266)</f>
        <v>#REF!</v>
      </c>
      <c r="D267" s="132" t="e">
        <f t="shared" si="30"/>
        <v>#REF!</v>
      </c>
      <c r="E267" s="468">
        <f t="shared" si="30"/>
        <v>0</v>
      </c>
      <c r="F267" s="468">
        <f t="shared" si="30"/>
        <v>8547.73</v>
      </c>
      <c r="G267" s="468">
        <f t="shared" si="30"/>
        <v>0</v>
      </c>
      <c r="H267" s="469">
        <f t="shared" si="30"/>
        <v>0</v>
      </c>
    </row>
    <row r="268" spans="1:8" x14ac:dyDescent="0.25">
      <c r="A268" s="121" t="s">
        <v>180</v>
      </c>
      <c r="B268" s="160" t="s">
        <v>181</v>
      </c>
      <c r="C268" s="155"/>
      <c r="D268" s="132"/>
      <c r="E268" s="468"/>
      <c r="F268" s="468"/>
      <c r="G268" s="468"/>
      <c r="H268" s="469"/>
    </row>
    <row r="269" spans="1:8" x14ac:dyDescent="0.25">
      <c r="A269" s="123"/>
      <c r="B269" s="161" t="s">
        <v>182</v>
      </c>
      <c r="C269" s="156" t="e">
        <f>SUM(#REF!)</f>
        <v>#REF!</v>
      </c>
      <c r="D269" s="156" t="e">
        <f>SUM(#REF!)</f>
        <v>#REF!</v>
      </c>
      <c r="E269" s="470">
        <v>0</v>
      </c>
      <c r="F269" s="470"/>
      <c r="G269" s="470">
        <v>0</v>
      </c>
      <c r="H269" s="471">
        <v>0</v>
      </c>
    </row>
    <row r="270" spans="1:8" x14ac:dyDescent="0.25">
      <c r="A270" s="127"/>
      <c r="B270" s="159" t="s">
        <v>183</v>
      </c>
      <c r="C270" s="152" t="e">
        <f>SUM(#REF!)</f>
        <v>#REF!</v>
      </c>
      <c r="D270" s="152" t="e">
        <f>SUM(#REF!)</f>
        <v>#REF!</v>
      </c>
      <c r="E270" s="463">
        <v>0</v>
      </c>
      <c r="F270" s="463"/>
      <c r="G270" s="463">
        <v>0</v>
      </c>
      <c r="H270" s="464">
        <v>0</v>
      </c>
    </row>
    <row r="271" spans="1:8" x14ac:dyDescent="0.25">
      <c r="A271" s="531" t="s">
        <v>175</v>
      </c>
      <c r="B271" s="533"/>
      <c r="C271" s="131" t="e">
        <f>SUM(C269-C270)</f>
        <v>#REF!</v>
      </c>
      <c r="D271" s="132" t="e">
        <f>SUM(D269-D270)</f>
        <v>#REF!</v>
      </c>
      <c r="E271" s="468">
        <f>SUM(E269-E270)</f>
        <v>0</v>
      </c>
      <c r="F271" s="468">
        <f t="shared" ref="F271:H271" si="31">SUM(F269-F270)</f>
        <v>0</v>
      </c>
      <c r="G271" s="468">
        <f t="shared" si="31"/>
        <v>0</v>
      </c>
      <c r="H271" s="469">
        <f t="shared" si="31"/>
        <v>0</v>
      </c>
    </row>
    <row r="272" spans="1:8" x14ac:dyDescent="0.25">
      <c r="A272" s="529"/>
      <c r="B272" s="530"/>
      <c r="C272" s="164"/>
      <c r="D272" s="148"/>
      <c r="E272" s="472"/>
      <c r="F272" s="472"/>
      <c r="G272" s="472"/>
      <c r="H272" s="473"/>
    </row>
    <row r="273" spans="1:8" x14ac:dyDescent="0.25">
      <c r="A273" s="521" t="s">
        <v>27</v>
      </c>
      <c r="B273" s="522"/>
      <c r="C273" s="165" t="e">
        <f>SUM(C245,C249,C253,C257,C261,C265,C269)</f>
        <v>#REF!</v>
      </c>
      <c r="D273" s="135" t="e">
        <f>SUM(D245,D249,D253,D257,D261,D265,D269)</f>
        <v>#REF!</v>
      </c>
      <c r="E273" s="474">
        <f>SUM(E245,E249,E253,E257,E261,E265,E269)</f>
        <v>14480370</v>
      </c>
      <c r="F273" s="474">
        <f>SUM(F245,F249,F253,F257,F261,F265,F269)</f>
        <v>14649537.000000002</v>
      </c>
      <c r="G273" s="474">
        <f t="shared" ref="G273:H273" si="32">SUM(G245,G249,G253,G257,G261,G265,G269)</f>
        <v>14363327</v>
      </c>
      <c r="H273" s="475">
        <f t="shared" si="32"/>
        <v>14363327</v>
      </c>
    </row>
    <row r="274" spans="1:8" x14ac:dyDescent="0.25">
      <c r="A274" s="521" t="s">
        <v>28</v>
      </c>
      <c r="B274" s="522"/>
      <c r="C274" s="165" t="e">
        <f>SUM(C246,C250,C254,C258,C262,C266,C270)</f>
        <v>#REF!</v>
      </c>
      <c r="D274" s="135" t="e">
        <f>SUM(D246,D250,D254,D258,D262,D266,D270)</f>
        <v>#REF!</v>
      </c>
      <c r="E274" s="474">
        <f t="shared" ref="E274:H274" si="33">SUM(E246,E250,E254,E258,E262,E266,E270)</f>
        <v>14768637.430000002</v>
      </c>
      <c r="F274" s="474">
        <f t="shared" si="33"/>
        <v>15160322.73</v>
      </c>
      <c r="G274" s="474">
        <f t="shared" si="33"/>
        <v>14363327</v>
      </c>
      <c r="H274" s="475">
        <f t="shared" si="33"/>
        <v>14363327</v>
      </c>
    </row>
    <row r="275" spans="1:8" x14ac:dyDescent="0.25">
      <c r="A275" s="519"/>
      <c r="B275" s="523"/>
      <c r="C275" s="166"/>
      <c r="D275" s="137"/>
      <c r="E275" s="476"/>
      <c r="F275" s="476"/>
      <c r="G275" s="476"/>
      <c r="H275" s="477"/>
    </row>
    <row r="276" spans="1:8" x14ac:dyDescent="0.25">
      <c r="A276" s="524"/>
      <c r="B276" s="525"/>
      <c r="C276" s="167"/>
      <c r="D276" s="138"/>
      <c r="E276" s="478"/>
      <c r="F276" s="478"/>
      <c r="G276" s="478"/>
      <c r="H276" s="479"/>
    </row>
    <row r="277" spans="1:8" x14ac:dyDescent="0.25">
      <c r="A277" s="524" t="s">
        <v>173</v>
      </c>
      <c r="B277" s="525"/>
      <c r="C277" s="169" t="e">
        <f>-SUM(C251,C255)</f>
        <v>#REF!</v>
      </c>
      <c r="D277" s="138" t="e">
        <f>-SUM(D251,D255)</f>
        <v>#REF!</v>
      </c>
      <c r="E277" s="478">
        <f>E273-E274</f>
        <v>-288267.43000000156</v>
      </c>
      <c r="F277" s="478">
        <f>F273-F274</f>
        <v>-510785.72999999858</v>
      </c>
      <c r="G277" s="478">
        <f t="shared" ref="G277:H277" si="34">-SUM(G251,G255)</f>
        <v>0</v>
      </c>
      <c r="H277" s="479">
        <f t="shared" si="34"/>
        <v>0</v>
      </c>
    </row>
    <row r="278" spans="1:8" x14ac:dyDescent="0.25">
      <c r="A278" s="521" t="s">
        <v>184</v>
      </c>
      <c r="B278" s="526"/>
      <c r="C278" s="168" t="e">
        <f>-SUM(C247)</f>
        <v>#REF!</v>
      </c>
      <c r="D278" s="135" t="e">
        <f>-SUM(D247)</f>
        <v>#REF!</v>
      </c>
      <c r="E278" s="135">
        <f>-SUM(E247)</f>
        <v>0</v>
      </c>
      <c r="F278" s="135"/>
      <c r="G278" s="135">
        <f>SUM(G247)</f>
        <v>0</v>
      </c>
      <c r="H278" s="136">
        <f>SUM(H247)</f>
        <v>0</v>
      </c>
    </row>
    <row r="279" spans="1:8" x14ac:dyDescent="0.25">
      <c r="A279" s="527"/>
      <c r="B279" s="528"/>
      <c r="C279" s="170"/>
      <c r="D279" s="139"/>
      <c r="E279" s="140"/>
      <c r="F279" s="140"/>
      <c r="G279" s="139"/>
      <c r="H279" s="141"/>
    </row>
    <row r="280" spans="1:8" x14ac:dyDescent="0.25">
      <c r="A280" s="529" t="s">
        <v>185</v>
      </c>
      <c r="B280" s="530"/>
      <c r="C280" s="75" t="e">
        <f t="shared" ref="C280:E281" si="35">SUM(C269)</f>
        <v>#REF!</v>
      </c>
      <c r="D280" s="76" t="e">
        <f t="shared" si="35"/>
        <v>#REF!</v>
      </c>
      <c r="E280" s="76">
        <f t="shared" si="35"/>
        <v>0</v>
      </c>
      <c r="F280" s="76"/>
      <c r="G280" s="76">
        <f t="shared" ref="G280:H281" si="36">SUM(G269)</f>
        <v>0</v>
      </c>
      <c r="H280" s="172">
        <f t="shared" si="36"/>
        <v>0</v>
      </c>
    </row>
    <row r="281" spans="1:8" x14ac:dyDescent="0.25">
      <c r="A281" s="519" t="s">
        <v>186</v>
      </c>
      <c r="B281" s="520"/>
      <c r="C281" s="173" t="e">
        <f t="shared" si="35"/>
        <v>#REF!</v>
      </c>
      <c r="D281" s="174" t="e">
        <f t="shared" si="35"/>
        <v>#REF!</v>
      </c>
      <c r="E281" s="174">
        <f t="shared" si="35"/>
        <v>0</v>
      </c>
      <c r="F281" s="174"/>
      <c r="G281" s="174">
        <f t="shared" si="36"/>
        <v>0</v>
      </c>
      <c r="H281" s="175">
        <f t="shared" si="36"/>
        <v>0</v>
      </c>
    </row>
    <row r="282" spans="1:8" x14ac:dyDescent="0.25">
      <c r="E282" s="108"/>
      <c r="F282" s="108"/>
    </row>
  </sheetData>
  <mergeCells count="243">
    <mergeCell ref="A10:B10"/>
    <mergeCell ref="A13:A14"/>
    <mergeCell ref="B13:B14"/>
    <mergeCell ref="E13:E14"/>
    <mergeCell ref="G13:G14"/>
    <mergeCell ref="H13:H14"/>
    <mergeCell ref="A1:H1"/>
    <mergeCell ref="A3:H3"/>
    <mergeCell ref="A5:A6"/>
    <mergeCell ref="B5:B6"/>
    <mergeCell ref="E5:E6"/>
    <mergeCell ref="G5:G6"/>
    <mergeCell ref="H5:H6"/>
    <mergeCell ref="A28:B28"/>
    <mergeCell ref="A31:A32"/>
    <mergeCell ref="B31:B32"/>
    <mergeCell ref="E31:E32"/>
    <mergeCell ref="G31:G32"/>
    <mergeCell ref="H31:H32"/>
    <mergeCell ref="A19:B19"/>
    <mergeCell ref="A22:A23"/>
    <mergeCell ref="B22:B23"/>
    <mergeCell ref="E22:E23"/>
    <mergeCell ref="G22:G23"/>
    <mergeCell ref="H22:H23"/>
    <mergeCell ref="A44:B44"/>
    <mergeCell ref="A47:A48"/>
    <mergeCell ref="B47:B48"/>
    <mergeCell ref="E47:E48"/>
    <mergeCell ref="G47:G48"/>
    <mergeCell ref="H47:H48"/>
    <mergeCell ref="O31:O32"/>
    <mergeCell ref="A37:B37"/>
    <mergeCell ref="A40:A41"/>
    <mergeCell ref="B40:B41"/>
    <mergeCell ref="E40:E41"/>
    <mergeCell ref="G40:G41"/>
    <mergeCell ref="H40:H41"/>
    <mergeCell ref="I31:I32"/>
    <mergeCell ref="J31:J32"/>
    <mergeCell ref="K31:K32"/>
    <mergeCell ref="L31:L32"/>
    <mergeCell ref="M31:M32"/>
    <mergeCell ref="N31:N32"/>
    <mergeCell ref="A52:B52"/>
    <mergeCell ref="A54:B54"/>
    <mergeCell ref="A56:H56"/>
    <mergeCell ref="A58:E58"/>
    <mergeCell ref="A59:B59"/>
    <mergeCell ref="A61:A62"/>
    <mergeCell ref="B61:B62"/>
    <mergeCell ref="E61:E62"/>
    <mergeCell ref="G61:G62"/>
    <mergeCell ref="H61:H62"/>
    <mergeCell ref="O61:O62"/>
    <mergeCell ref="A70:B70"/>
    <mergeCell ref="A73:A74"/>
    <mergeCell ref="B73:B74"/>
    <mergeCell ref="E73:E74"/>
    <mergeCell ref="G73:G74"/>
    <mergeCell ref="H73:H74"/>
    <mergeCell ref="I73:I74"/>
    <mergeCell ref="J73:J74"/>
    <mergeCell ref="K73:K74"/>
    <mergeCell ref="I61:I62"/>
    <mergeCell ref="J61:J62"/>
    <mergeCell ref="K61:K62"/>
    <mergeCell ref="L61:L62"/>
    <mergeCell ref="M61:M62"/>
    <mergeCell ref="N61:N62"/>
    <mergeCell ref="L73:L74"/>
    <mergeCell ref="M73:M74"/>
    <mergeCell ref="N73:N74"/>
    <mergeCell ref="O73:O74"/>
    <mergeCell ref="A84:B84"/>
    <mergeCell ref="A87:A88"/>
    <mergeCell ref="B87:B88"/>
    <mergeCell ref="E87:E88"/>
    <mergeCell ref="G87:G88"/>
    <mergeCell ref="H87:H88"/>
    <mergeCell ref="O106:O107"/>
    <mergeCell ref="A114:B114"/>
    <mergeCell ref="A119:B119"/>
    <mergeCell ref="O87:O88"/>
    <mergeCell ref="A103:B103"/>
    <mergeCell ref="A106:A107"/>
    <mergeCell ref="B106:B107"/>
    <mergeCell ref="E106:E107"/>
    <mergeCell ref="G106:G107"/>
    <mergeCell ref="H106:H107"/>
    <mergeCell ref="I106:I107"/>
    <mergeCell ref="J106:J107"/>
    <mergeCell ref="K106:K107"/>
    <mergeCell ref="I87:I88"/>
    <mergeCell ref="J87:J88"/>
    <mergeCell ref="K87:K88"/>
    <mergeCell ref="L87:L88"/>
    <mergeCell ref="M87:M88"/>
    <mergeCell ref="N87:N88"/>
    <mergeCell ref="A121:E121"/>
    <mergeCell ref="A122:A123"/>
    <mergeCell ref="B122:B123"/>
    <mergeCell ref="E122:E123"/>
    <mergeCell ref="G122:G123"/>
    <mergeCell ref="H122:H123"/>
    <mergeCell ref="L106:L107"/>
    <mergeCell ref="M106:M107"/>
    <mergeCell ref="N106:N107"/>
    <mergeCell ref="N133:N134"/>
    <mergeCell ref="O133:O134"/>
    <mergeCell ref="A146:B146"/>
    <mergeCell ref="O122:O123"/>
    <mergeCell ref="A130:B130"/>
    <mergeCell ref="A132:E132"/>
    <mergeCell ref="A133:A134"/>
    <mergeCell ref="B133:B134"/>
    <mergeCell ref="E133:E134"/>
    <mergeCell ref="G133:G134"/>
    <mergeCell ref="H133:H134"/>
    <mergeCell ref="I133:I134"/>
    <mergeCell ref="J133:J134"/>
    <mergeCell ref="I122:I123"/>
    <mergeCell ref="J122:J123"/>
    <mergeCell ref="K122:K123"/>
    <mergeCell ref="L122:L123"/>
    <mergeCell ref="M122:M123"/>
    <mergeCell ref="N122:N123"/>
    <mergeCell ref="A148:E148"/>
    <mergeCell ref="A149:A150"/>
    <mergeCell ref="B149:B150"/>
    <mergeCell ref="E149:E150"/>
    <mergeCell ref="G149:G150"/>
    <mergeCell ref="H149:H150"/>
    <mergeCell ref="K133:K134"/>
    <mergeCell ref="L133:L134"/>
    <mergeCell ref="M133:M134"/>
    <mergeCell ref="K162:K163"/>
    <mergeCell ref="L162:L163"/>
    <mergeCell ref="M162:M163"/>
    <mergeCell ref="N162:N163"/>
    <mergeCell ref="O162:O163"/>
    <mergeCell ref="A173:B173"/>
    <mergeCell ref="O149:O150"/>
    <mergeCell ref="A159:B159"/>
    <mergeCell ref="A161:E161"/>
    <mergeCell ref="A162:A163"/>
    <mergeCell ref="B162:B163"/>
    <mergeCell ref="E162:E163"/>
    <mergeCell ref="G162:G163"/>
    <mergeCell ref="H162:H163"/>
    <mergeCell ref="I162:I163"/>
    <mergeCell ref="J162:J163"/>
    <mergeCell ref="I149:I150"/>
    <mergeCell ref="J149:J150"/>
    <mergeCell ref="K149:K150"/>
    <mergeCell ref="L149:L150"/>
    <mergeCell ref="M149:M150"/>
    <mergeCell ref="N149:N150"/>
    <mergeCell ref="L177:L178"/>
    <mergeCell ref="M177:M178"/>
    <mergeCell ref="N177:N178"/>
    <mergeCell ref="O177:O178"/>
    <mergeCell ref="A177:A178"/>
    <mergeCell ref="B177:B178"/>
    <mergeCell ref="E177:E178"/>
    <mergeCell ref="G177:G178"/>
    <mergeCell ref="H177:H178"/>
    <mergeCell ref="I177:I178"/>
    <mergeCell ref="A183:B183"/>
    <mergeCell ref="A185:H185"/>
    <mergeCell ref="A187:A188"/>
    <mergeCell ref="B187:B188"/>
    <mergeCell ref="E187:E188"/>
    <mergeCell ref="G187:G188"/>
    <mergeCell ref="H187:H188"/>
    <mergeCell ref="J177:J178"/>
    <mergeCell ref="K177:K178"/>
    <mergeCell ref="N201:N202"/>
    <mergeCell ref="O201:O202"/>
    <mergeCell ref="A205:B205"/>
    <mergeCell ref="O187:O188"/>
    <mergeCell ref="A196:B196"/>
    <mergeCell ref="A198:H198"/>
    <mergeCell ref="A201:A202"/>
    <mergeCell ref="B201:B202"/>
    <mergeCell ref="E201:E202"/>
    <mergeCell ref="G201:G202"/>
    <mergeCell ref="H201:H202"/>
    <mergeCell ref="I201:I202"/>
    <mergeCell ref="J201:J202"/>
    <mergeCell ref="I187:I188"/>
    <mergeCell ref="J187:J188"/>
    <mergeCell ref="K187:K188"/>
    <mergeCell ref="L187:L188"/>
    <mergeCell ref="M187:M188"/>
    <mergeCell ref="N187:N188"/>
    <mergeCell ref="A207:H207"/>
    <mergeCell ref="A209:A210"/>
    <mergeCell ref="B209:B210"/>
    <mergeCell ref="E209:E210"/>
    <mergeCell ref="G209:G210"/>
    <mergeCell ref="H209:H210"/>
    <mergeCell ref="K201:K202"/>
    <mergeCell ref="L201:L202"/>
    <mergeCell ref="M201:M202"/>
    <mergeCell ref="O209:O210"/>
    <mergeCell ref="A215:B215"/>
    <mergeCell ref="A216:H216"/>
    <mergeCell ref="A227:H227"/>
    <mergeCell ref="A228:E228"/>
    <mergeCell ref="A229:H229"/>
    <mergeCell ref="I209:I210"/>
    <mergeCell ref="J209:J210"/>
    <mergeCell ref="K209:K210"/>
    <mergeCell ref="L209:L210"/>
    <mergeCell ref="M209:M210"/>
    <mergeCell ref="N209:N210"/>
    <mergeCell ref="A237:B237"/>
    <mergeCell ref="A238:B238"/>
    <mergeCell ref="A241:H241"/>
    <mergeCell ref="A247:B247"/>
    <mergeCell ref="A251:B251"/>
    <mergeCell ref="A255:B255"/>
    <mergeCell ref="A230:A231"/>
    <mergeCell ref="B230:B231"/>
    <mergeCell ref="E230:E231"/>
    <mergeCell ref="G230:G231"/>
    <mergeCell ref="H230:H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</vt:lpstr>
      <vt:lpstr>RAČUN PRIHODA I RASHODA</vt:lpstr>
      <vt:lpstr>Rashodi -funkcijska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Ekonomist ZHM SMŽ</cp:lastModifiedBy>
  <cp:lastPrinted>2026-03-26T09:09:30Z</cp:lastPrinted>
  <dcterms:created xsi:type="dcterms:W3CDTF">2022-08-26T07:26:16Z</dcterms:created>
  <dcterms:modified xsi:type="dcterms:W3CDTF">2026-03-26T13:35:42Z</dcterms:modified>
</cp:coreProperties>
</file>