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bookViews>
    <workbookView xWindow="0" yWindow="0" windowWidth="28800" windowHeight="12435"/>
  </bookViews>
  <sheets>
    <sheet name="SAŽETAK " sheetId="1" r:id="rId1"/>
    <sheet name="RAČUN PRIHODA I RASHODA" sheetId="7" r:id="rId2"/>
    <sheet name="Rashodi -funkcijska" sheetId="9" r:id="rId3"/>
    <sheet name="POSEBNI_DIO_" sheetId="3" r:id="rId4"/>
    <sheet name="KONTROLNA TABLICA" sheetId="10" r:id="rId5"/>
  </sheets>
  <definedNames>
    <definedName name="_xlnm.Print_Area" localSheetId="4">'KONTROLNA TABLICA'!$A$241:$H$278</definedName>
    <definedName name="_xlnm.Print_Area" localSheetId="3">POSEBNI_DIO_!$A$1:$G$204</definedName>
    <definedName name="_xlnm.Print_Area" localSheetId="1">'RAČUN PRIHODA I RASHODA'!$A$1:$H$289</definedName>
    <definedName name="_xlnm.Print_Area" localSheetId="0">'SAŽETAK '!$A$1:$I$23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3" i="1"/>
  <c r="G23" i="1"/>
  <c r="H23" i="1"/>
  <c r="I20" i="1"/>
  <c r="I23" i="1" s="1"/>
  <c r="I21" i="1" l="1"/>
  <c r="F84" i="7"/>
  <c r="G84" i="7"/>
  <c r="H84" i="7"/>
  <c r="E84" i="7"/>
  <c r="F107" i="7"/>
  <c r="G107" i="7"/>
  <c r="H107" i="7"/>
  <c r="H106" i="7" s="1"/>
  <c r="E107" i="7"/>
  <c r="G106" i="7"/>
  <c r="F106" i="7"/>
  <c r="E106" i="7"/>
  <c r="F210" i="7"/>
  <c r="F209" i="7" s="1"/>
  <c r="G210" i="7"/>
  <c r="G209" i="7" s="1"/>
  <c r="H210" i="7"/>
  <c r="H209" i="7" s="1"/>
  <c r="E210" i="7"/>
  <c r="E209" i="7" s="1"/>
  <c r="F277" i="7"/>
  <c r="F254" i="7" s="1"/>
  <c r="G277" i="7"/>
  <c r="G254" i="7" s="1"/>
  <c r="H277" i="7"/>
  <c r="H254" i="7" s="1"/>
  <c r="E277" i="7"/>
  <c r="E254" i="7" s="1"/>
  <c r="G53" i="7"/>
  <c r="H52" i="7"/>
  <c r="J52" i="7" s="1"/>
  <c r="G52" i="7"/>
  <c r="F52" i="7"/>
  <c r="I52" i="7" s="1"/>
  <c r="G51" i="7"/>
  <c r="E51" i="7"/>
  <c r="E52" i="7" s="1"/>
  <c r="G63" i="7"/>
  <c r="F27" i="7"/>
  <c r="G27" i="7"/>
  <c r="H27" i="7"/>
  <c r="E27" i="7"/>
  <c r="F264" i="7"/>
  <c r="G264" i="7"/>
  <c r="H264" i="7"/>
  <c r="E264" i="7"/>
  <c r="F283" i="7"/>
  <c r="G283" i="7"/>
  <c r="H283" i="7"/>
  <c r="E283" i="7"/>
  <c r="F226" i="7"/>
  <c r="G226" i="7"/>
  <c r="H226" i="7"/>
  <c r="E226" i="7"/>
  <c r="F224" i="7"/>
  <c r="G224" i="7"/>
  <c r="H224" i="7"/>
  <c r="E224" i="7"/>
  <c r="D11" i="3"/>
  <c r="E11" i="3"/>
  <c r="F11" i="3"/>
  <c r="C11" i="3"/>
  <c r="D36" i="3"/>
  <c r="E36" i="3"/>
  <c r="F36" i="3"/>
  <c r="C36" i="3"/>
  <c r="G46" i="3"/>
  <c r="F45" i="3"/>
  <c r="E45" i="3"/>
  <c r="E44" i="3" s="1"/>
  <c r="E43" i="3" s="1"/>
  <c r="D45" i="3"/>
  <c r="C45" i="3"/>
  <c r="C44" i="3" s="1"/>
  <c r="C43" i="3" s="1"/>
  <c r="F44" i="3"/>
  <c r="F43" i="3" s="1"/>
  <c r="D44" i="3"/>
  <c r="D43" i="3" s="1"/>
  <c r="G42" i="3"/>
  <c r="F41" i="3"/>
  <c r="E41" i="3"/>
  <c r="G41" i="3" s="1"/>
  <c r="D41" i="3"/>
  <c r="D38" i="3" s="1"/>
  <c r="D37" i="3" s="1"/>
  <c r="C41" i="3"/>
  <c r="G40" i="3"/>
  <c r="F39" i="3"/>
  <c r="F38" i="3" s="1"/>
  <c r="E39" i="3"/>
  <c r="E38" i="3" s="1"/>
  <c r="E37" i="3" s="1"/>
  <c r="D39" i="3"/>
  <c r="C39" i="3"/>
  <c r="C38" i="3"/>
  <c r="C37" i="3" s="1"/>
  <c r="D69" i="3"/>
  <c r="E69" i="3"/>
  <c r="F69" i="3"/>
  <c r="C69" i="3"/>
  <c r="G81" i="3"/>
  <c r="F80" i="3"/>
  <c r="E80" i="3"/>
  <c r="G80" i="3" s="1"/>
  <c r="D80" i="3"/>
  <c r="C80" i="3"/>
  <c r="C79" i="3" s="1"/>
  <c r="C78" i="3" s="1"/>
  <c r="F79" i="3"/>
  <c r="E79" i="3"/>
  <c r="E78" i="3" s="1"/>
  <c r="D79" i="3"/>
  <c r="D78" i="3" s="1"/>
  <c r="F78" i="3"/>
  <c r="D143" i="3"/>
  <c r="E143" i="3"/>
  <c r="F143" i="3"/>
  <c r="C143" i="3"/>
  <c r="D165" i="3"/>
  <c r="E165" i="3"/>
  <c r="F165" i="3"/>
  <c r="C165" i="3"/>
  <c r="G166" i="3"/>
  <c r="D123" i="3"/>
  <c r="E123" i="3"/>
  <c r="F123" i="3"/>
  <c r="C123" i="3"/>
  <c r="G128" i="3"/>
  <c r="G43" i="3" l="1"/>
  <c r="G44" i="3"/>
  <c r="G45" i="3"/>
  <c r="F37" i="3"/>
  <c r="G38" i="3"/>
  <c r="G39" i="3"/>
  <c r="G79" i="3"/>
  <c r="G78" i="3"/>
  <c r="G165" i="3"/>
  <c r="E53" i="7"/>
  <c r="E49" i="7"/>
  <c r="D184" i="3"/>
  <c r="D122" i="3"/>
  <c r="D119" i="3"/>
  <c r="D120" i="3"/>
  <c r="G37" i="3" l="1"/>
  <c r="G36" i="3"/>
  <c r="F85" i="3"/>
  <c r="E122" i="3"/>
  <c r="F120" i="3"/>
  <c r="F119" i="3" s="1"/>
  <c r="G282" i="7"/>
  <c r="G281" i="7" s="1"/>
  <c r="H282" i="7"/>
  <c r="H281" i="7" s="1"/>
  <c r="E282" i="7"/>
  <c r="E281" i="7" s="1"/>
  <c r="F282" i="7"/>
  <c r="F281" i="7" s="1"/>
  <c r="G35" i="3"/>
  <c r="F34" i="3"/>
  <c r="E34" i="3"/>
  <c r="E33" i="3" s="1"/>
  <c r="E32" i="3" s="1"/>
  <c r="E25" i="3" s="1"/>
  <c r="D34" i="3"/>
  <c r="D33" i="3" s="1"/>
  <c r="D32" i="3" s="1"/>
  <c r="C34" i="3"/>
  <c r="C33" i="3" s="1"/>
  <c r="C32" i="3" s="1"/>
  <c r="F279" i="7"/>
  <c r="G279" i="7"/>
  <c r="H279" i="7"/>
  <c r="E279" i="7"/>
  <c r="E278" i="7" s="1"/>
  <c r="G130" i="3"/>
  <c r="F129" i="3"/>
  <c r="G129" i="3" s="1"/>
  <c r="E129" i="3"/>
  <c r="D129" i="3"/>
  <c r="C129" i="3"/>
  <c r="C122" i="3" s="1"/>
  <c r="G263" i="7"/>
  <c r="H263" i="7"/>
  <c r="E263" i="7"/>
  <c r="D64" i="3"/>
  <c r="D63" i="3" s="1"/>
  <c r="D65" i="3"/>
  <c r="E65" i="3"/>
  <c r="E64" i="3" s="1"/>
  <c r="C65" i="3"/>
  <c r="C64" i="3" s="1"/>
  <c r="F64" i="3"/>
  <c r="G66" i="3"/>
  <c r="F65" i="3"/>
  <c r="G89" i="3"/>
  <c r="F88" i="3"/>
  <c r="E88" i="3"/>
  <c r="D88" i="3"/>
  <c r="D85" i="3" s="1"/>
  <c r="C88" i="3"/>
  <c r="F260" i="7"/>
  <c r="F259" i="7" s="1"/>
  <c r="F258" i="7" s="1"/>
  <c r="F261" i="7" s="1"/>
  <c r="G260" i="7"/>
  <c r="G259" i="7" s="1"/>
  <c r="G258" i="7" s="1"/>
  <c r="G261" i="7" s="1"/>
  <c r="H260" i="7"/>
  <c r="H259" i="7" s="1"/>
  <c r="H258" i="7" s="1"/>
  <c r="E260" i="7"/>
  <c r="E259" i="7" s="1"/>
  <c r="E258" i="7" s="1"/>
  <c r="E12" i="3"/>
  <c r="G24" i="3"/>
  <c r="F23" i="3"/>
  <c r="E23" i="3"/>
  <c r="G23" i="3" s="1"/>
  <c r="D23" i="3"/>
  <c r="C23" i="3"/>
  <c r="C22" i="3" s="1"/>
  <c r="F22" i="3"/>
  <c r="E22" i="3"/>
  <c r="D22" i="3"/>
  <c r="F9" i="7"/>
  <c r="G9" i="7"/>
  <c r="H9" i="7"/>
  <c r="E9" i="7"/>
  <c r="F278" i="7" l="1"/>
  <c r="F256" i="7"/>
  <c r="F255" i="7" s="1"/>
  <c r="G278" i="7"/>
  <c r="G256" i="7"/>
  <c r="G255" i="7" s="1"/>
  <c r="H278" i="7"/>
  <c r="H256" i="7"/>
  <c r="H255" i="7" s="1"/>
  <c r="E256" i="7"/>
  <c r="E255" i="7" s="1"/>
  <c r="G88" i="3"/>
  <c r="G34" i="3"/>
  <c r="F33" i="3"/>
  <c r="F263" i="7"/>
  <c r="E63" i="3"/>
  <c r="E56" i="3" s="1"/>
  <c r="C63" i="3"/>
  <c r="G65" i="3"/>
  <c r="G64" i="3"/>
  <c r="F63" i="3"/>
  <c r="G63" i="3" s="1"/>
  <c r="E261" i="7"/>
  <c r="I261" i="7" s="1"/>
  <c r="H261" i="7"/>
  <c r="J261" i="7" s="1"/>
  <c r="J258" i="7"/>
  <c r="I258" i="7"/>
  <c r="G22" i="3"/>
  <c r="I300" i="7"/>
  <c r="I299" i="7"/>
  <c r="D271" i="10"/>
  <c r="C281" i="10"/>
  <c r="C280" i="10"/>
  <c r="C234" i="10"/>
  <c r="C232" i="10"/>
  <c r="C213" i="10"/>
  <c r="C211" i="10"/>
  <c r="C215" i="10" s="1"/>
  <c r="C205" i="10"/>
  <c r="C203" i="10"/>
  <c r="C194" i="10"/>
  <c r="C192" i="10"/>
  <c r="C196" i="10" s="1"/>
  <c r="C221" i="10" s="1"/>
  <c r="C189" i="10"/>
  <c r="C181" i="10"/>
  <c r="C179" i="10"/>
  <c r="C183" i="10" s="1"/>
  <c r="C223" i="10" s="1"/>
  <c r="C172" i="10"/>
  <c r="C171" i="10"/>
  <c r="C170" i="10"/>
  <c r="C169" i="10"/>
  <c r="C168" i="10"/>
  <c r="C167" i="10"/>
  <c r="C166" i="10"/>
  <c r="C165" i="10"/>
  <c r="C164" i="10"/>
  <c r="C173" i="10" s="1"/>
  <c r="C158" i="10"/>
  <c r="C157" i="10"/>
  <c r="C156" i="10"/>
  <c r="C155" i="10"/>
  <c r="C154" i="10"/>
  <c r="C153" i="10"/>
  <c r="C152" i="10"/>
  <c r="C151" i="10"/>
  <c r="C159" i="10" s="1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0" i="10"/>
  <c r="C129" i="10"/>
  <c r="C128" i="10"/>
  <c r="C127" i="10"/>
  <c r="C126" i="10"/>
  <c r="C125" i="10"/>
  <c r="C124" i="10"/>
  <c r="C119" i="10"/>
  <c r="C118" i="10"/>
  <c r="C117" i="10"/>
  <c r="C116" i="10"/>
  <c r="C115" i="10"/>
  <c r="C111" i="10"/>
  <c r="C110" i="10"/>
  <c r="C108" i="10" s="1"/>
  <c r="C114" i="10" s="1"/>
  <c r="C222" i="10" s="1"/>
  <c r="C101" i="10"/>
  <c r="C98" i="10"/>
  <c r="C96" i="10"/>
  <c r="C95" i="10"/>
  <c r="C93" i="10" s="1"/>
  <c r="C103" i="10" s="1"/>
  <c r="C220" i="10" s="1"/>
  <c r="C89" i="10"/>
  <c r="C80" i="10"/>
  <c r="C78" i="10"/>
  <c r="C75" i="10"/>
  <c r="C84" i="10" s="1"/>
  <c r="C219" i="10" s="1"/>
  <c r="C67" i="10"/>
  <c r="C65" i="10"/>
  <c r="C63" i="10"/>
  <c r="C70" i="10" s="1"/>
  <c r="C52" i="10"/>
  <c r="C49" i="10"/>
  <c r="C44" i="10"/>
  <c r="C42" i="10"/>
  <c r="C37" i="10"/>
  <c r="C33" i="10"/>
  <c r="C26" i="10"/>
  <c r="C24" i="10"/>
  <c r="C28" i="10" s="1"/>
  <c r="C17" i="10"/>
  <c r="C15" i="10"/>
  <c r="C19" i="10" s="1"/>
  <c r="C10" i="10"/>
  <c r="C54" i="10" s="1"/>
  <c r="C7" i="10"/>
  <c r="F32" i="3" l="1"/>
  <c r="G33" i="3"/>
  <c r="C218" i="10"/>
  <c r="C225" i="10" s="1"/>
  <c r="C237" i="10"/>
  <c r="C238" i="10" s="1"/>
  <c r="C271" i="10"/>
  <c r="F287" i="7"/>
  <c r="F286" i="7" s="1"/>
  <c r="F285" i="7" s="1"/>
  <c r="F288" i="7" s="1"/>
  <c r="F276" i="7"/>
  <c r="F275" i="7"/>
  <c r="F274" i="7"/>
  <c r="F251" i="7" s="1"/>
  <c r="F273" i="7"/>
  <c r="F270" i="7"/>
  <c r="F269" i="7" s="1"/>
  <c r="F268" i="7" s="1"/>
  <c r="F266" i="7"/>
  <c r="F265" i="7" s="1"/>
  <c r="F242" i="7"/>
  <c r="F240" i="7"/>
  <c r="F239" i="7" s="1"/>
  <c r="F238" i="7" s="1"/>
  <c r="F237" i="7" s="1"/>
  <c r="F236" i="7"/>
  <c r="F235" i="7" s="1"/>
  <c r="F234" i="7" s="1"/>
  <c r="F232" i="7"/>
  <c r="F231" i="7" s="1"/>
  <c r="F230" i="7"/>
  <c r="F229" i="7" s="1"/>
  <c r="F225" i="7"/>
  <c r="F223" i="7"/>
  <c r="F220" i="7"/>
  <c r="F219" i="7" s="1"/>
  <c r="F218" i="7" s="1"/>
  <c r="F217" i="7"/>
  <c r="F114" i="7" s="1"/>
  <c r="F216" i="7"/>
  <c r="F113" i="7" s="1"/>
  <c r="F215" i="7"/>
  <c r="F112" i="7" s="1"/>
  <c r="F214" i="7"/>
  <c r="F111" i="7" s="1"/>
  <c r="F213" i="7"/>
  <c r="F212" i="7"/>
  <c r="F109" i="7" s="1"/>
  <c r="F208" i="7"/>
  <c r="F207" i="7"/>
  <c r="F206" i="7"/>
  <c r="F103" i="7" s="1"/>
  <c r="F205" i="7"/>
  <c r="F102" i="7" s="1"/>
  <c r="F204" i="7"/>
  <c r="F203" i="7"/>
  <c r="F100" i="7" s="1"/>
  <c r="F202" i="7"/>
  <c r="F99" i="7" s="1"/>
  <c r="F201" i="7"/>
  <c r="F200" i="7"/>
  <c r="F97" i="7" s="1"/>
  <c r="F198" i="7"/>
  <c r="F197" i="7"/>
  <c r="F196" i="7"/>
  <c r="F93" i="7" s="1"/>
  <c r="F195" i="7"/>
  <c r="F92" i="7" s="1"/>
  <c r="F194" i="7"/>
  <c r="F91" i="7" s="1"/>
  <c r="F193" i="7"/>
  <c r="F191" i="7"/>
  <c r="F88" i="7" s="1"/>
  <c r="F190" i="7"/>
  <c r="F87" i="7" s="1"/>
  <c r="F189" i="7"/>
  <c r="F186" i="7"/>
  <c r="F83" i="7" s="1"/>
  <c r="F185" i="7"/>
  <c r="F183" i="7"/>
  <c r="F182" i="7" s="1"/>
  <c r="F181" i="7"/>
  <c r="F180" i="7"/>
  <c r="F77" i="7" s="1"/>
  <c r="F179" i="7"/>
  <c r="F175" i="7"/>
  <c r="F126" i="7" s="1"/>
  <c r="F174" i="7"/>
  <c r="F125" i="7" s="1"/>
  <c r="F173" i="7"/>
  <c r="F172" i="7"/>
  <c r="F123" i="7" s="1"/>
  <c r="F171" i="7"/>
  <c r="F122" i="7" s="1"/>
  <c r="F170" i="7"/>
  <c r="F169" i="7" s="1"/>
  <c r="F168" i="7"/>
  <c r="F119" i="7" s="1"/>
  <c r="F167" i="7"/>
  <c r="F118" i="7" s="1"/>
  <c r="F166" i="7"/>
  <c r="F165" i="7" s="1"/>
  <c r="F164" i="7"/>
  <c r="F163" i="7"/>
  <c r="F161" i="7"/>
  <c r="F160" i="7" s="1"/>
  <c r="F159" i="7"/>
  <c r="F158" i="7"/>
  <c r="F157" i="7" s="1"/>
  <c r="F156" i="7"/>
  <c r="F155" i="7" s="1"/>
  <c r="F154" i="7"/>
  <c r="F153" i="7" s="1"/>
  <c r="F150" i="7"/>
  <c r="F149" i="7"/>
  <c r="F147" i="7"/>
  <c r="F146" i="7"/>
  <c r="F143" i="7"/>
  <c r="F142" i="7" s="1"/>
  <c r="F141" i="7"/>
  <c r="F140" i="7" s="1"/>
  <c r="F137" i="7"/>
  <c r="F136" i="7" s="1"/>
  <c r="F135" i="7" s="1"/>
  <c r="F134" i="7"/>
  <c r="F133" i="7" s="1"/>
  <c r="F132" i="7"/>
  <c r="F131" i="7" s="1"/>
  <c r="F54" i="7"/>
  <c r="F50" i="7"/>
  <c r="F46" i="7"/>
  <c r="F45" i="7" s="1"/>
  <c r="F41" i="7"/>
  <c r="F40" i="7" s="1"/>
  <c r="F43" i="7" s="1"/>
  <c r="F37" i="7"/>
  <c r="F36" i="7" s="1"/>
  <c r="F32" i="7"/>
  <c r="F31" i="7" s="1"/>
  <c r="F35" i="7" s="1"/>
  <c r="D245" i="10" s="1"/>
  <c r="F26" i="7"/>
  <c r="F30" i="7" s="1"/>
  <c r="F23" i="7"/>
  <c r="F22" i="7" s="1"/>
  <c r="F25" i="7" s="1"/>
  <c r="F19" i="7"/>
  <c r="F18" i="7" s="1"/>
  <c r="F21" i="7" s="1"/>
  <c r="F14" i="7"/>
  <c r="F13" i="7" s="1"/>
  <c r="F17" i="7" s="1"/>
  <c r="F7" i="7"/>
  <c r="F6" i="7" s="1"/>
  <c r="F12" i="7" s="1"/>
  <c r="D257" i="10" s="1"/>
  <c r="E297" i="7"/>
  <c r="E296" i="7" s="1"/>
  <c r="E287" i="7"/>
  <c r="E286" i="7" s="1"/>
  <c r="E285" i="7" s="1"/>
  <c r="E288" i="7" s="1"/>
  <c r="C262" i="10" s="1"/>
  <c r="E276" i="7"/>
  <c r="E275" i="7"/>
  <c r="E252" i="7" s="1"/>
  <c r="E274" i="7"/>
  <c r="E251" i="7" s="1"/>
  <c r="E273" i="7"/>
  <c r="E272" i="7" s="1"/>
  <c r="E270" i="7"/>
  <c r="E269" i="7" s="1"/>
  <c r="E268" i="7" s="1"/>
  <c r="E266" i="7"/>
  <c r="E265" i="7" s="1"/>
  <c r="E242" i="7"/>
  <c r="E241" i="7" s="1"/>
  <c r="E240" i="7"/>
  <c r="E239" i="7" s="1"/>
  <c r="E238" i="7" s="1"/>
  <c r="E237" i="7" s="1"/>
  <c r="E236" i="7"/>
  <c r="E235" i="7" s="1"/>
  <c r="E234" i="7" s="1"/>
  <c r="E233" i="7" s="1"/>
  <c r="E232" i="7"/>
  <c r="E231" i="7" s="1"/>
  <c r="E230" i="7"/>
  <c r="E229" i="7" s="1"/>
  <c r="E225" i="7"/>
  <c r="E223" i="7"/>
  <c r="E220" i="7"/>
  <c r="E117" i="7" s="1"/>
  <c r="E217" i="7"/>
  <c r="E114" i="7" s="1"/>
  <c r="E216" i="7"/>
  <c r="E113" i="7" s="1"/>
  <c r="E215" i="7"/>
  <c r="E112" i="7" s="1"/>
  <c r="E214" i="7"/>
  <c r="E111" i="7" s="1"/>
  <c r="E213" i="7"/>
  <c r="E110" i="7" s="1"/>
  <c r="E212" i="7"/>
  <c r="E109" i="7" s="1"/>
  <c r="E208" i="7"/>
  <c r="E207" i="7"/>
  <c r="E206" i="7"/>
  <c r="E103" i="7" s="1"/>
  <c r="E205" i="7"/>
  <c r="E102" i="7" s="1"/>
  <c r="E204" i="7"/>
  <c r="E203" i="7"/>
  <c r="E100" i="7" s="1"/>
  <c r="E202" i="7"/>
  <c r="E99" i="7" s="1"/>
  <c r="E201" i="7"/>
  <c r="E200" i="7"/>
  <c r="E198" i="7"/>
  <c r="E197" i="7"/>
  <c r="E196" i="7"/>
  <c r="E93" i="7" s="1"/>
  <c r="E195" i="7"/>
  <c r="E92" i="7" s="1"/>
  <c r="E194" i="7"/>
  <c r="E91" i="7" s="1"/>
  <c r="E193" i="7"/>
  <c r="E191" i="7"/>
  <c r="E88" i="7" s="1"/>
  <c r="E190" i="7"/>
  <c r="E87" i="7" s="1"/>
  <c r="E189" i="7"/>
  <c r="E86" i="7" s="1"/>
  <c r="E186" i="7"/>
  <c r="E83" i="7" s="1"/>
  <c r="E185" i="7"/>
  <c r="E183" i="7"/>
  <c r="E182" i="7" s="1"/>
  <c r="E181" i="7"/>
  <c r="E180" i="7"/>
  <c r="E77" i="7" s="1"/>
  <c r="E179" i="7"/>
  <c r="E175" i="7"/>
  <c r="E126" i="7" s="1"/>
  <c r="E174" i="7"/>
  <c r="E125" i="7" s="1"/>
  <c r="E172" i="7"/>
  <c r="E123" i="7" s="1"/>
  <c r="E171" i="7"/>
  <c r="E122" i="7" s="1"/>
  <c r="E170" i="7"/>
  <c r="E168" i="7"/>
  <c r="E119" i="7" s="1"/>
  <c r="E167" i="7"/>
  <c r="E118" i="7" s="1"/>
  <c r="E166" i="7"/>
  <c r="E164" i="7"/>
  <c r="E163" i="7"/>
  <c r="E161" i="7"/>
  <c r="E160" i="7" s="1"/>
  <c r="E158" i="7"/>
  <c r="E157" i="7" s="1"/>
  <c r="E156" i="7"/>
  <c r="E155" i="7" s="1"/>
  <c r="E154" i="7"/>
  <c r="E153" i="7" s="1"/>
  <c r="E150" i="7"/>
  <c r="E149" i="7"/>
  <c r="E147" i="7"/>
  <c r="E146" i="7"/>
  <c r="E143" i="7"/>
  <c r="E142" i="7" s="1"/>
  <c r="E141" i="7"/>
  <c r="E140" i="7" s="1"/>
  <c r="E137" i="7"/>
  <c r="E136" i="7" s="1"/>
  <c r="E135" i="7" s="1"/>
  <c r="E134" i="7"/>
  <c r="E133" i="7" s="1"/>
  <c r="E132" i="7"/>
  <c r="E131" i="7" s="1"/>
  <c r="E63" i="7"/>
  <c r="E62" i="7" s="1"/>
  <c r="E54" i="7"/>
  <c r="E50" i="7"/>
  <c r="E46" i="7"/>
  <c r="E45" i="7" s="1"/>
  <c r="E41" i="7"/>
  <c r="E40" i="7" s="1"/>
  <c r="E43" i="7" s="1"/>
  <c r="E37" i="7"/>
  <c r="E36" i="7" s="1"/>
  <c r="E39" i="7" s="1"/>
  <c r="C253" i="10" s="1"/>
  <c r="E32" i="7"/>
  <c r="E31" i="7" s="1"/>
  <c r="E35" i="7" s="1"/>
  <c r="C245" i="10" s="1"/>
  <c r="E26" i="7"/>
  <c r="E30" i="7" s="1"/>
  <c r="C261" i="10" s="1"/>
  <c r="E23" i="7"/>
  <c r="E22" i="7" s="1"/>
  <c r="E25" i="7" s="1"/>
  <c r="E19" i="7"/>
  <c r="E18" i="7" s="1"/>
  <c r="E21" i="7" s="1"/>
  <c r="E14" i="7"/>
  <c r="E13" i="7" s="1"/>
  <c r="E17" i="7" s="1"/>
  <c r="E7" i="7"/>
  <c r="D203" i="3"/>
  <c r="C203" i="3"/>
  <c r="D202" i="3"/>
  <c r="D201" i="3" s="1"/>
  <c r="D200" i="3" s="1"/>
  <c r="C202" i="3"/>
  <c r="C201" i="3" s="1"/>
  <c r="C200" i="3" s="1"/>
  <c r="D197" i="3"/>
  <c r="C197" i="3"/>
  <c r="D196" i="3"/>
  <c r="D195" i="3" s="1"/>
  <c r="D194" i="3" s="1"/>
  <c r="C196" i="3"/>
  <c r="C195" i="3" s="1"/>
  <c r="C194" i="3" s="1"/>
  <c r="D192" i="3"/>
  <c r="C192" i="3"/>
  <c r="D191" i="3"/>
  <c r="D190" i="3" s="1"/>
  <c r="D189" i="3" s="1"/>
  <c r="C191" i="3"/>
  <c r="C190" i="3" s="1"/>
  <c r="C189" i="3" s="1"/>
  <c r="D187" i="3"/>
  <c r="C187" i="3"/>
  <c r="D186" i="3"/>
  <c r="D185" i="3" s="1"/>
  <c r="C186" i="3"/>
  <c r="C185" i="3" s="1"/>
  <c r="C184" i="3" s="1"/>
  <c r="D182" i="3"/>
  <c r="C182" i="3"/>
  <c r="D180" i="3"/>
  <c r="D179" i="3" s="1"/>
  <c r="D178" i="3" s="1"/>
  <c r="D177" i="3" s="1"/>
  <c r="C180" i="3"/>
  <c r="D175" i="3"/>
  <c r="D174" i="3" s="1"/>
  <c r="C175" i="3"/>
  <c r="C174" i="3" s="1"/>
  <c r="D167" i="3"/>
  <c r="C167" i="3"/>
  <c r="D155" i="3"/>
  <c r="C155" i="3"/>
  <c r="D148" i="3"/>
  <c r="C148" i="3"/>
  <c r="D144" i="3"/>
  <c r="C144" i="3"/>
  <c r="D140" i="3"/>
  <c r="C140" i="3"/>
  <c r="D138" i="3"/>
  <c r="C138" i="3"/>
  <c r="C133" i="3" s="1"/>
  <c r="D134" i="3"/>
  <c r="D133" i="3" s="1"/>
  <c r="C134" i="3"/>
  <c r="D118" i="3"/>
  <c r="C120" i="3"/>
  <c r="C119" i="3"/>
  <c r="C118" i="3" s="1"/>
  <c r="D115" i="3"/>
  <c r="C115" i="3"/>
  <c r="E173" i="7" s="1"/>
  <c r="D112" i="3"/>
  <c r="C112" i="3"/>
  <c r="D111" i="3"/>
  <c r="C111" i="3"/>
  <c r="E169" i="7" s="1"/>
  <c r="D108" i="3"/>
  <c r="C108" i="3"/>
  <c r="C107" i="3" s="1"/>
  <c r="E165" i="7" s="1"/>
  <c r="D107" i="3"/>
  <c r="D104" i="3"/>
  <c r="F162" i="7" s="1"/>
  <c r="C104" i="3"/>
  <c r="E162" i="7" s="1"/>
  <c r="D102" i="3"/>
  <c r="C102" i="3"/>
  <c r="D101" i="3"/>
  <c r="D99" i="3"/>
  <c r="C99" i="3"/>
  <c r="D97" i="3"/>
  <c r="C97" i="3"/>
  <c r="D95" i="3"/>
  <c r="C95" i="3"/>
  <c r="D86" i="3"/>
  <c r="C86" i="3"/>
  <c r="D84" i="3"/>
  <c r="D83" i="3" s="1"/>
  <c r="D82" i="3" s="1"/>
  <c r="D75" i="3"/>
  <c r="C75" i="3"/>
  <c r="D72" i="3"/>
  <c r="C72" i="3"/>
  <c r="D71" i="3"/>
  <c r="D70" i="3" s="1"/>
  <c r="D68" i="3" s="1"/>
  <c r="D61" i="3"/>
  <c r="C61" i="3"/>
  <c r="C58" i="3" s="1"/>
  <c r="C57" i="3" s="1"/>
  <c r="D59" i="3"/>
  <c r="D58" i="3" s="1"/>
  <c r="C59" i="3"/>
  <c r="D53" i="3"/>
  <c r="C53" i="3"/>
  <c r="D51" i="3"/>
  <c r="D50" i="3" s="1"/>
  <c r="D49" i="3" s="1"/>
  <c r="D48" i="3" s="1"/>
  <c r="D47" i="3" s="1"/>
  <c r="C51" i="3"/>
  <c r="C50" i="3" s="1"/>
  <c r="C49" i="3" s="1"/>
  <c r="D30" i="3"/>
  <c r="C30" i="3"/>
  <c r="C27" i="3" s="1"/>
  <c r="D28" i="3"/>
  <c r="D27" i="3" s="1"/>
  <c r="C28" i="3"/>
  <c r="D20" i="3"/>
  <c r="D19" i="3" s="1"/>
  <c r="D12" i="3" s="1"/>
  <c r="C20" i="3"/>
  <c r="C19" i="3" s="1"/>
  <c r="D17" i="3"/>
  <c r="D15" i="3"/>
  <c r="C15" i="3"/>
  <c r="C14" i="3" s="1"/>
  <c r="D14" i="3"/>
  <c r="F250" i="7" l="1"/>
  <c r="F272" i="7"/>
  <c r="G32" i="3"/>
  <c r="F25" i="3"/>
  <c r="D261" i="10"/>
  <c r="C179" i="3"/>
  <c r="C178" i="3" s="1"/>
  <c r="C177" i="3" s="1"/>
  <c r="D132" i="3"/>
  <c r="D131" i="3" s="1"/>
  <c r="D94" i="3"/>
  <c r="D93" i="3" s="1"/>
  <c r="C101" i="3"/>
  <c r="E159" i="7" s="1"/>
  <c r="I159" i="7" s="1"/>
  <c r="C94" i="3"/>
  <c r="D67" i="3"/>
  <c r="C85" i="3"/>
  <c r="C84" i="3" s="1"/>
  <c r="C83" i="3" s="1"/>
  <c r="C82" i="3" s="1"/>
  <c r="C71" i="3"/>
  <c r="C70" i="3" s="1"/>
  <c r="C68" i="3" s="1"/>
  <c r="D57" i="3"/>
  <c r="D56" i="3"/>
  <c r="C56" i="3"/>
  <c r="C55" i="3" s="1"/>
  <c r="D26" i="3"/>
  <c r="D25" i="3"/>
  <c r="C26" i="3"/>
  <c r="C25" i="3"/>
  <c r="C12" i="3"/>
  <c r="I50" i="7"/>
  <c r="D92" i="3"/>
  <c r="D91" i="3" s="1"/>
  <c r="D90" i="3" s="1"/>
  <c r="E262" i="7"/>
  <c r="E267" i="7" s="1"/>
  <c r="F262" i="7"/>
  <c r="I21" i="7"/>
  <c r="I35" i="7"/>
  <c r="I54" i="7"/>
  <c r="F184" i="7"/>
  <c r="I25" i="7"/>
  <c r="D249" i="10"/>
  <c r="I17" i="7"/>
  <c r="F94" i="7"/>
  <c r="I22" i="7"/>
  <c r="E253" i="7"/>
  <c r="F148" i="7"/>
  <c r="F105" i="7"/>
  <c r="F253" i="7"/>
  <c r="F222" i="7"/>
  <c r="F221" i="7" s="1"/>
  <c r="F39" i="7"/>
  <c r="F5" i="7" s="1"/>
  <c r="G5" i="1" s="1"/>
  <c r="I36" i="7"/>
  <c r="E295" i="7"/>
  <c r="E294" i="7" s="1"/>
  <c r="F76" i="7"/>
  <c r="F117" i="7"/>
  <c r="F116" i="7" s="1"/>
  <c r="F115" i="7" s="1"/>
  <c r="I13" i="7"/>
  <c r="C263" i="10"/>
  <c r="C249" i="10"/>
  <c r="I18" i="7"/>
  <c r="I31" i="7"/>
  <c r="I43" i="7"/>
  <c r="F90" i="7"/>
  <c r="F152" i="7"/>
  <c r="F151" i="7" s="1"/>
  <c r="E145" i="7"/>
  <c r="E178" i="7"/>
  <c r="E184" i="7"/>
  <c r="I135" i="7"/>
  <c r="I40" i="7"/>
  <c r="I237" i="7"/>
  <c r="I169" i="7"/>
  <c r="F78" i="7"/>
  <c r="F188" i="7"/>
  <c r="F104" i="7"/>
  <c r="C266" i="10"/>
  <c r="F211" i="7"/>
  <c r="I242" i="7"/>
  <c r="E78" i="7"/>
  <c r="E124" i="7"/>
  <c r="F121" i="7"/>
  <c r="I165" i="7"/>
  <c r="F228" i="7"/>
  <c r="F227" i="7" s="1"/>
  <c r="F271" i="7"/>
  <c r="F233" i="7"/>
  <c r="I234" i="7"/>
  <c r="E105" i="7"/>
  <c r="F86" i="7"/>
  <c r="F85" i="7" s="1"/>
  <c r="F130" i="7"/>
  <c r="F95" i="7"/>
  <c r="F199" i="7"/>
  <c r="I238" i="7"/>
  <c r="I268" i="7"/>
  <c r="F178" i="7"/>
  <c r="F252" i="7"/>
  <c r="D262" i="10"/>
  <c r="D263" i="10" s="1"/>
  <c r="F66" i="7" s="1"/>
  <c r="I66" i="7" s="1"/>
  <c r="I288" i="7"/>
  <c r="F124" i="7"/>
  <c r="F110" i="7"/>
  <c r="F108" i="7" s="1"/>
  <c r="F98" i="7"/>
  <c r="E148" i="7"/>
  <c r="E95" i="7"/>
  <c r="E104" i="7"/>
  <c r="E108" i="7"/>
  <c r="E219" i="7"/>
  <c r="E218" i="7" s="1"/>
  <c r="I218" i="7" s="1"/>
  <c r="F80" i="7"/>
  <c r="F79" i="7" s="1"/>
  <c r="F192" i="7"/>
  <c r="F241" i="7"/>
  <c r="I241" i="7" s="1"/>
  <c r="I285" i="7"/>
  <c r="F44" i="7"/>
  <c r="F48" i="7"/>
  <c r="F139" i="7"/>
  <c r="F101" i="7"/>
  <c r="F247" i="7"/>
  <c r="F246" i="7" s="1"/>
  <c r="F245" i="7" s="1"/>
  <c r="E130" i="7"/>
  <c r="E129" i="7" s="1"/>
  <c r="E211" i="7"/>
  <c r="F82" i="7"/>
  <c r="F81" i="7" s="1"/>
  <c r="F145" i="7"/>
  <c r="E98" i="7"/>
  <c r="E116" i="7"/>
  <c r="E115" i="7" s="1"/>
  <c r="E199" i="7"/>
  <c r="E228" i="7"/>
  <c r="E227" i="7" s="1"/>
  <c r="E85" i="7"/>
  <c r="E82" i="7"/>
  <c r="E81" i="7" s="1"/>
  <c r="E192" i="7"/>
  <c r="E222" i="7"/>
  <c r="E221" i="7" s="1"/>
  <c r="E6" i="7"/>
  <c r="E90" i="7"/>
  <c r="E94" i="7"/>
  <c r="E188" i="7"/>
  <c r="E80" i="7"/>
  <c r="E79" i="7" s="1"/>
  <c r="E97" i="7"/>
  <c r="E121" i="7"/>
  <c r="E44" i="7"/>
  <c r="E48" i="7"/>
  <c r="E152" i="7"/>
  <c r="E305" i="7"/>
  <c r="E304" i="7" s="1"/>
  <c r="E303" i="7" s="1"/>
  <c r="E61" i="7"/>
  <c r="E60" i="7" s="1"/>
  <c r="F21" i="1" s="1"/>
  <c r="E139" i="7"/>
  <c r="E76" i="7"/>
  <c r="E250" i="7"/>
  <c r="E101" i="7"/>
  <c r="E247" i="7"/>
  <c r="E246" i="7" s="1"/>
  <c r="E245" i="7" s="1"/>
  <c r="D13" i="3"/>
  <c r="C93" i="3"/>
  <c r="C92" i="3" s="1"/>
  <c r="C132" i="3"/>
  <c r="C131" i="3" s="1"/>
  <c r="C13" i="3"/>
  <c r="C48" i="3"/>
  <c r="C47" i="3" s="1"/>
  <c r="E187" i="7" l="1"/>
  <c r="F187" i="7"/>
  <c r="E249" i="7"/>
  <c r="F249" i="7"/>
  <c r="F248" i="7" s="1"/>
  <c r="F244" i="7" s="1"/>
  <c r="C67" i="3"/>
  <c r="E151" i="7"/>
  <c r="I151" i="7" s="1"/>
  <c r="I262" i="7"/>
  <c r="D55" i="3"/>
  <c r="F144" i="7"/>
  <c r="F138" i="7" s="1"/>
  <c r="E271" i="7"/>
  <c r="E280" i="7" s="1"/>
  <c r="C250" i="10" s="1"/>
  <c r="C251" i="10" s="1"/>
  <c r="F267" i="7"/>
  <c r="I267" i="7" s="1"/>
  <c r="F177" i="7"/>
  <c r="E177" i="7"/>
  <c r="E75" i="7"/>
  <c r="E74" i="7" s="1"/>
  <c r="I115" i="7"/>
  <c r="F96" i="7"/>
  <c r="F75" i="7"/>
  <c r="F74" i="7" s="1"/>
  <c r="E144" i="7"/>
  <c r="F89" i="7"/>
  <c r="F120" i="7"/>
  <c r="I44" i="7"/>
  <c r="D253" i="10"/>
  <c r="I39" i="7"/>
  <c r="F6" i="1"/>
  <c r="C265" i="10"/>
  <c r="C267" i="10" s="1"/>
  <c r="E120" i="7"/>
  <c r="G6" i="1"/>
  <c r="D265" i="10"/>
  <c r="I48" i="7"/>
  <c r="F280" i="7"/>
  <c r="E12" i="7"/>
  <c r="I6" i="7"/>
  <c r="I222" i="7"/>
  <c r="D258" i="10"/>
  <c r="D259" i="10" s="1"/>
  <c r="F301" i="7" s="1"/>
  <c r="I301" i="7" s="1"/>
  <c r="I221" i="7"/>
  <c r="I227" i="7"/>
  <c r="E96" i="7"/>
  <c r="F129" i="7"/>
  <c r="I130" i="7"/>
  <c r="D266" i="10"/>
  <c r="I233" i="7"/>
  <c r="C257" i="10"/>
  <c r="C258" i="10"/>
  <c r="I139" i="7"/>
  <c r="I152" i="7"/>
  <c r="I228" i="7"/>
  <c r="I245" i="7"/>
  <c r="E89" i="7"/>
  <c r="F55" i="7"/>
  <c r="E248" i="7"/>
  <c r="E244" i="7" s="1"/>
  <c r="C10" i="3"/>
  <c r="C91" i="3"/>
  <c r="C90" i="3" s="1"/>
  <c r="G297" i="7"/>
  <c r="J299" i="7"/>
  <c r="G251" i="10"/>
  <c r="H251" i="10"/>
  <c r="F271" i="10"/>
  <c r="G247" i="10"/>
  <c r="H247" i="10"/>
  <c r="G49" i="7"/>
  <c r="G50" i="7" s="1"/>
  <c r="H54" i="7"/>
  <c r="G54" i="7"/>
  <c r="H50" i="7"/>
  <c r="H242" i="7"/>
  <c r="H241" i="7" s="1"/>
  <c r="G242" i="7"/>
  <c r="G241" i="7" s="1"/>
  <c r="H287" i="7"/>
  <c r="H286" i="7" s="1"/>
  <c r="H285" i="7" s="1"/>
  <c r="G287" i="7"/>
  <c r="G286" i="7" s="1"/>
  <c r="G285" i="7" s="1"/>
  <c r="G270" i="7"/>
  <c r="G269" i="7" s="1"/>
  <c r="G268" i="7" s="1"/>
  <c r="H270" i="7"/>
  <c r="H273" i="7"/>
  <c r="H274" i="7"/>
  <c r="H275" i="7"/>
  <c r="H252" i="7" s="1"/>
  <c r="H276" i="7"/>
  <c r="G274" i="7"/>
  <c r="G251" i="7" s="1"/>
  <c r="G275" i="7"/>
  <c r="G252" i="7" s="1"/>
  <c r="G276" i="7"/>
  <c r="G273" i="7"/>
  <c r="H266" i="7"/>
  <c r="H265" i="7" s="1"/>
  <c r="G266" i="7"/>
  <c r="H132" i="7"/>
  <c r="H134" i="7"/>
  <c r="G134" i="7"/>
  <c r="H232" i="7"/>
  <c r="H231" i="7" s="1"/>
  <c r="G232" i="7"/>
  <c r="G231" i="7" s="1"/>
  <c r="H230" i="7"/>
  <c r="G230" i="7"/>
  <c r="G229" i="7" s="1"/>
  <c r="I144" i="7" l="1"/>
  <c r="H272" i="7"/>
  <c r="G272" i="7"/>
  <c r="D10" i="3"/>
  <c r="D9" i="3" s="1"/>
  <c r="D8" i="3" s="1"/>
  <c r="D7" i="3" s="1"/>
  <c r="D6" i="3" s="1"/>
  <c r="E176" i="7"/>
  <c r="C254" i="10" s="1"/>
  <c r="C255" i="10" s="1"/>
  <c r="C277" i="10" s="1"/>
  <c r="I271" i="7"/>
  <c r="F176" i="7"/>
  <c r="F128" i="7" s="1"/>
  <c r="I177" i="7"/>
  <c r="E138" i="7"/>
  <c r="C246" i="10" s="1"/>
  <c r="C247" i="10" s="1"/>
  <c r="C278" i="10" s="1"/>
  <c r="I280" i="7"/>
  <c r="H262" i="7"/>
  <c r="H267" i="7" s="1"/>
  <c r="D250" i="10"/>
  <c r="D251" i="10" s="1"/>
  <c r="F64" i="7" s="1"/>
  <c r="I64" i="7" s="1"/>
  <c r="F73" i="7"/>
  <c r="I248" i="7"/>
  <c r="I120" i="7"/>
  <c r="H253" i="7"/>
  <c r="G265" i="7"/>
  <c r="G253" i="7"/>
  <c r="D273" i="10"/>
  <c r="J50" i="7"/>
  <c r="D267" i="10"/>
  <c r="F67" i="7" s="1"/>
  <c r="I67" i="7" s="1"/>
  <c r="F9" i="1"/>
  <c r="I187" i="7"/>
  <c r="E5" i="7"/>
  <c r="I12" i="7"/>
  <c r="C259" i="10"/>
  <c r="C273" i="10"/>
  <c r="G9" i="1"/>
  <c r="D246" i="10"/>
  <c r="I129" i="7"/>
  <c r="I74" i="7"/>
  <c r="C9" i="3"/>
  <c r="C8" i="3" s="1"/>
  <c r="C7" i="3" s="1"/>
  <c r="C6" i="3" s="1"/>
  <c r="G250" i="7"/>
  <c r="G249" i="7" s="1"/>
  <c r="H250" i="7"/>
  <c r="G247" i="7"/>
  <c r="G246" i="7" s="1"/>
  <c r="G245" i="7" s="1"/>
  <c r="H247" i="7"/>
  <c r="H251" i="7"/>
  <c r="H269" i="7"/>
  <c r="H268" i="7" s="1"/>
  <c r="H271" i="7"/>
  <c r="H229" i="7"/>
  <c r="G228" i="7"/>
  <c r="G227" i="7" s="1"/>
  <c r="G14" i="7"/>
  <c r="G13" i="7" s="1"/>
  <c r="G17" i="7" s="1"/>
  <c r="H46" i="7"/>
  <c r="G46" i="7"/>
  <c r="G45" i="7" s="1"/>
  <c r="G48" i="7" s="1"/>
  <c r="H6" i="1" s="1"/>
  <c r="G26" i="7"/>
  <c r="G30" i="7" s="1"/>
  <c r="E261" i="10" s="1"/>
  <c r="H41" i="7"/>
  <c r="H40" i="7" s="1"/>
  <c r="H43" i="7" s="1"/>
  <c r="G41" i="7"/>
  <c r="G40" i="7" s="1"/>
  <c r="G43" i="7" s="1"/>
  <c r="G37" i="7"/>
  <c r="G36" i="7" s="1"/>
  <c r="G39" i="7" s="1"/>
  <c r="E253" i="10" s="1"/>
  <c r="H37" i="7"/>
  <c r="H36" i="7" s="1"/>
  <c r="H39" i="7" s="1"/>
  <c r="F253" i="10" s="1"/>
  <c r="H32" i="7"/>
  <c r="H31" i="7" s="1"/>
  <c r="H35" i="7" s="1"/>
  <c r="F245" i="10" s="1"/>
  <c r="H19" i="7"/>
  <c r="H18" i="7" s="1"/>
  <c r="H21" i="7" s="1"/>
  <c r="G19" i="7"/>
  <c r="G18" i="7" s="1"/>
  <c r="G21" i="7" s="1"/>
  <c r="G32" i="7"/>
  <c r="G31" i="7" s="1"/>
  <c r="G35" i="7" s="1"/>
  <c r="E245" i="10" s="1"/>
  <c r="H14" i="7"/>
  <c r="G23" i="7"/>
  <c r="G22" i="7" s="1"/>
  <c r="H23" i="7"/>
  <c r="H22" i="7" s="1"/>
  <c r="H26" i="7"/>
  <c r="G7" i="7"/>
  <c r="H7" i="7"/>
  <c r="H249" i="7" l="1"/>
  <c r="I176" i="7"/>
  <c r="D254" i="10"/>
  <c r="D255" i="10" s="1"/>
  <c r="F65" i="7" s="1"/>
  <c r="I65" i="7" s="1"/>
  <c r="C274" i="10"/>
  <c r="E128" i="7"/>
  <c r="I128" i="7" s="1"/>
  <c r="I138" i="7"/>
  <c r="G271" i="7"/>
  <c r="G280" i="7" s="1"/>
  <c r="G262" i="7"/>
  <c r="G267" i="7" s="1"/>
  <c r="I84" i="7"/>
  <c r="E73" i="7"/>
  <c r="F8" i="1" s="1"/>
  <c r="J22" i="7"/>
  <c r="E55" i="7"/>
  <c r="I55" i="7" s="1"/>
  <c r="F5" i="1"/>
  <c r="I5" i="7"/>
  <c r="G8" i="1"/>
  <c r="D274" i="10"/>
  <c r="D277" i="10" s="1"/>
  <c r="D247" i="10"/>
  <c r="F298" i="7" s="1"/>
  <c r="I244" i="7"/>
  <c r="F289" i="7"/>
  <c r="F284" i="7" s="1"/>
  <c r="H30" i="7"/>
  <c r="F261" i="10" s="1"/>
  <c r="G248" i="7"/>
  <c r="G244" i="7" s="1"/>
  <c r="H248" i="7"/>
  <c r="G6" i="7"/>
  <c r="H6" i="7"/>
  <c r="H280" i="7"/>
  <c r="H246" i="7"/>
  <c r="H245" i="7" s="1"/>
  <c r="E265" i="10"/>
  <c r="G44" i="7"/>
  <c r="H228" i="7"/>
  <c r="H227" i="7" s="1"/>
  <c r="G25" i="7"/>
  <c r="E249" i="10" s="1"/>
  <c r="H45" i="7"/>
  <c r="H25" i="7"/>
  <c r="J40" i="7"/>
  <c r="H13" i="7"/>
  <c r="H17" i="7" s="1"/>
  <c r="G240" i="7"/>
  <c r="G239" i="7" s="1"/>
  <c r="G238" i="7" s="1"/>
  <c r="G237" i="7" s="1"/>
  <c r="H240" i="7"/>
  <c r="G236" i="7"/>
  <c r="G235" i="7" s="1"/>
  <c r="G234" i="7" s="1"/>
  <c r="G233" i="7" s="1"/>
  <c r="H236" i="7"/>
  <c r="H235" i="7" s="1"/>
  <c r="H234" i="7" s="1"/>
  <c r="H233" i="7" s="1"/>
  <c r="G225" i="7"/>
  <c r="G223" i="7"/>
  <c r="H225" i="7"/>
  <c r="G220" i="7"/>
  <c r="H220" i="7"/>
  <c r="G212" i="7"/>
  <c r="G109" i="7" s="1"/>
  <c r="G213" i="7"/>
  <c r="G110" i="7" s="1"/>
  <c r="G214" i="7"/>
  <c r="G111" i="7" s="1"/>
  <c r="G215" i="7"/>
  <c r="G112" i="7" s="1"/>
  <c r="G216" i="7"/>
  <c r="G113" i="7" s="1"/>
  <c r="G217" i="7"/>
  <c r="G114" i="7" s="1"/>
  <c r="H213" i="7"/>
  <c r="H110" i="7" s="1"/>
  <c r="H214" i="7"/>
  <c r="H215" i="7"/>
  <c r="H216" i="7"/>
  <c r="H113" i="7" s="1"/>
  <c r="H217" i="7"/>
  <c r="H212" i="7"/>
  <c r="G200" i="7"/>
  <c r="G97" i="7" s="1"/>
  <c r="G201" i="7"/>
  <c r="G202" i="7"/>
  <c r="G99" i="7" s="1"/>
  <c r="G203" i="7"/>
  <c r="G100" i="7" s="1"/>
  <c r="G204" i="7"/>
  <c r="G205" i="7"/>
  <c r="G102" i="7" s="1"/>
  <c r="G206" i="7"/>
  <c r="G103" i="7" s="1"/>
  <c r="G207" i="7"/>
  <c r="G208" i="7"/>
  <c r="H201" i="7"/>
  <c r="H202" i="7"/>
  <c r="H99" i="7" s="1"/>
  <c r="H203" i="7"/>
  <c r="H204" i="7"/>
  <c r="H205" i="7"/>
  <c r="H102" i="7" s="1"/>
  <c r="H206" i="7"/>
  <c r="H103" i="7" s="1"/>
  <c r="H207" i="7"/>
  <c r="H208" i="7"/>
  <c r="H200" i="7"/>
  <c r="H97" i="7" s="1"/>
  <c r="G193" i="7"/>
  <c r="G194" i="7"/>
  <c r="G91" i="7" s="1"/>
  <c r="G195" i="7"/>
  <c r="G92" i="7" s="1"/>
  <c r="G196" i="7"/>
  <c r="G93" i="7" s="1"/>
  <c r="G197" i="7"/>
  <c r="G198" i="7"/>
  <c r="H194" i="7"/>
  <c r="H91" i="7" s="1"/>
  <c r="H195" i="7"/>
  <c r="H196" i="7"/>
  <c r="H197" i="7"/>
  <c r="H198" i="7"/>
  <c r="H193" i="7"/>
  <c r="G189" i="7"/>
  <c r="G86" i="7" s="1"/>
  <c r="G190" i="7"/>
  <c r="G87" i="7" s="1"/>
  <c r="G191" i="7"/>
  <c r="G88" i="7" s="1"/>
  <c r="H190" i="7"/>
  <c r="H87" i="7" s="1"/>
  <c r="H191" i="7"/>
  <c r="H88" i="7" s="1"/>
  <c r="H189" i="7"/>
  <c r="G179" i="7"/>
  <c r="G180" i="7"/>
  <c r="G77" i="7" s="1"/>
  <c r="G181" i="7"/>
  <c r="H180" i="7"/>
  <c r="H77" i="7" s="1"/>
  <c r="H181" i="7"/>
  <c r="H179" i="7"/>
  <c r="G185" i="7"/>
  <c r="G186" i="7"/>
  <c r="G83" i="7" s="1"/>
  <c r="H186" i="7"/>
  <c r="G183" i="7"/>
  <c r="G182" i="7" s="1"/>
  <c r="H183" i="7"/>
  <c r="H185" i="7"/>
  <c r="G158" i="7"/>
  <c r="G157" i="7" s="1"/>
  <c r="H158" i="7"/>
  <c r="G154" i="7"/>
  <c r="G153" i="7" s="1"/>
  <c r="H154" i="7"/>
  <c r="G174" i="7"/>
  <c r="G125" i="7" s="1"/>
  <c r="G175" i="7"/>
  <c r="G126" i="7" s="1"/>
  <c r="H175" i="7"/>
  <c r="H174" i="7"/>
  <c r="H125" i="7" s="1"/>
  <c r="G171" i="7"/>
  <c r="G122" i="7" s="1"/>
  <c r="G172" i="7"/>
  <c r="G123" i="7" s="1"/>
  <c r="H172" i="7"/>
  <c r="H123" i="7" s="1"/>
  <c r="H171" i="7"/>
  <c r="H122" i="7" s="1"/>
  <c r="G161" i="7"/>
  <c r="G160" i="7" s="1"/>
  <c r="G163" i="7"/>
  <c r="G164" i="7"/>
  <c r="G168" i="7"/>
  <c r="G119" i="7" s="1"/>
  <c r="G167" i="7"/>
  <c r="G118" i="7" s="1"/>
  <c r="H168" i="7"/>
  <c r="H119" i="7" s="1"/>
  <c r="H167" i="7"/>
  <c r="H118" i="7" s="1"/>
  <c r="H164" i="7"/>
  <c r="H163" i="7"/>
  <c r="H161" i="7"/>
  <c r="H160" i="7" s="1"/>
  <c r="H173" i="7"/>
  <c r="H170" i="7"/>
  <c r="G170" i="7"/>
  <c r="G156" i="7"/>
  <c r="G155" i="7" s="1"/>
  <c r="H156" i="7"/>
  <c r="G150" i="7"/>
  <c r="H150" i="7"/>
  <c r="G149" i="7"/>
  <c r="H149" i="7"/>
  <c r="G137" i="7"/>
  <c r="H137" i="7"/>
  <c r="G143" i="7"/>
  <c r="G141" i="7"/>
  <c r="G140" i="7" s="1"/>
  <c r="G146" i="7"/>
  <c r="H146" i="7"/>
  <c r="G147" i="7"/>
  <c r="H147" i="7"/>
  <c r="H143" i="7"/>
  <c r="H141" i="7"/>
  <c r="H133" i="7"/>
  <c r="G132" i="7"/>
  <c r="H131" i="7"/>
  <c r="G16" i="3"/>
  <c r="G18" i="3"/>
  <c r="G21" i="3"/>
  <c r="G29" i="3"/>
  <c r="G31" i="3"/>
  <c r="G52" i="3"/>
  <c r="G54" i="3"/>
  <c r="G60" i="3"/>
  <c r="G62" i="3"/>
  <c r="G73" i="3"/>
  <c r="G74" i="3"/>
  <c r="G76" i="3"/>
  <c r="G77" i="3"/>
  <c r="G87" i="3"/>
  <c r="G96" i="3"/>
  <c r="G98" i="3"/>
  <c r="G100" i="3"/>
  <c r="G103" i="3"/>
  <c r="G105" i="3"/>
  <c r="G106" i="3"/>
  <c r="G109" i="3"/>
  <c r="G110" i="3"/>
  <c r="G112" i="3"/>
  <c r="G113" i="3"/>
  <c r="G114" i="3"/>
  <c r="G116" i="3"/>
  <c r="G117" i="3"/>
  <c r="G121" i="3"/>
  <c r="G124" i="3"/>
  <c r="G125" i="3"/>
  <c r="G126" i="3"/>
  <c r="G127" i="3"/>
  <c r="G135" i="3"/>
  <c r="G136" i="3"/>
  <c r="G137" i="3"/>
  <c r="G139" i="3"/>
  <c r="G141" i="3"/>
  <c r="G142" i="3"/>
  <c r="G145" i="3"/>
  <c r="G146" i="3"/>
  <c r="G147" i="3"/>
  <c r="G149" i="3"/>
  <c r="G150" i="3"/>
  <c r="G151" i="3"/>
  <c r="G152" i="3"/>
  <c r="G153" i="3"/>
  <c r="G154" i="3"/>
  <c r="G156" i="3"/>
  <c r="G157" i="3"/>
  <c r="G158" i="3"/>
  <c r="G159" i="3"/>
  <c r="G160" i="3"/>
  <c r="G161" i="3"/>
  <c r="G162" i="3"/>
  <c r="G163" i="3"/>
  <c r="G164" i="3"/>
  <c r="G168" i="3"/>
  <c r="G169" i="3"/>
  <c r="G170" i="3"/>
  <c r="G171" i="3"/>
  <c r="G172" i="3"/>
  <c r="G173" i="3"/>
  <c r="G176" i="3"/>
  <c r="G181" i="3"/>
  <c r="G183" i="3"/>
  <c r="G188" i="3"/>
  <c r="G193" i="3"/>
  <c r="G194" i="3"/>
  <c r="G195" i="3"/>
  <c r="G196" i="3"/>
  <c r="G197" i="3"/>
  <c r="G198" i="3"/>
  <c r="G204" i="3"/>
  <c r="F17" i="3"/>
  <c r="F14" i="3" s="1"/>
  <c r="F15" i="3"/>
  <c r="F72" i="3"/>
  <c r="F194" i="3"/>
  <c r="F195" i="3"/>
  <c r="F196" i="3"/>
  <c r="F197" i="3"/>
  <c r="F192" i="3"/>
  <c r="F191" i="3" s="1"/>
  <c r="G191" i="3" s="1"/>
  <c r="F201" i="3"/>
  <c r="F202" i="3"/>
  <c r="F203" i="3"/>
  <c r="F30" i="3"/>
  <c r="F182" i="3"/>
  <c r="F134" i="3"/>
  <c r="F138" i="3"/>
  <c r="F140" i="3"/>
  <c r="F144" i="3"/>
  <c r="F148" i="3"/>
  <c r="F155" i="3"/>
  <c r="F167" i="3"/>
  <c r="F175" i="3"/>
  <c r="G175" i="3" s="1"/>
  <c r="F108" i="3"/>
  <c r="F107" i="3" s="1"/>
  <c r="F115" i="3"/>
  <c r="F112" i="3"/>
  <c r="F104" i="3"/>
  <c r="G104" i="3" s="1"/>
  <c r="F102" i="3"/>
  <c r="F99" i="3"/>
  <c r="E203" i="3"/>
  <c r="E202" i="3" s="1"/>
  <c r="K202" i="3"/>
  <c r="J202" i="3"/>
  <c r="E197" i="3"/>
  <c r="E196" i="3" s="1"/>
  <c r="K196" i="3"/>
  <c r="J196" i="3"/>
  <c r="E192" i="3"/>
  <c r="E191" i="3" s="1"/>
  <c r="E190" i="3" s="1"/>
  <c r="E189" i="3" s="1"/>
  <c r="E187" i="3"/>
  <c r="E186" i="3" s="1"/>
  <c r="E185" i="3" s="1"/>
  <c r="E184" i="3" s="1"/>
  <c r="F180" i="3"/>
  <c r="E182" i="3"/>
  <c r="G182" i="3" s="1"/>
  <c r="E180" i="3"/>
  <c r="E102" i="3"/>
  <c r="G102" i="3" s="1"/>
  <c r="G180" i="3" l="1"/>
  <c r="E101" i="3"/>
  <c r="E289" i="7"/>
  <c r="I289" i="7" s="1"/>
  <c r="G192" i="3"/>
  <c r="H244" i="7"/>
  <c r="I9" i="1" s="1"/>
  <c r="E201" i="3"/>
  <c r="G202" i="3"/>
  <c r="G203" i="3"/>
  <c r="I73" i="7"/>
  <c r="H9" i="1"/>
  <c r="C14" i="9"/>
  <c r="I298" i="7"/>
  <c r="J298" i="7"/>
  <c r="F249" i="10"/>
  <c r="G105" i="7"/>
  <c r="G76" i="7"/>
  <c r="G98" i="7"/>
  <c r="G104" i="7"/>
  <c r="H112" i="7"/>
  <c r="H109" i="7"/>
  <c r="H111" i="7"/>
  <c r="H101" i="7"/>
  <c r="H114" i="7"/>
  <c r="H98" i="7"/>
  <c r="H126" i="7"/>
  <c r="G108" i="7"/>
  <c r="H104" i="7"/>
  <c r="H100" i="7"/>
  <c r="G136" i="7"/>
  <c r="G135" i="7" s="1"/>
  <c r="G101" i="7"/>
  <c r="H105" i="7"/>
  <c r="H219" i="7"/>
  <c r="H218" i="7" s="1"/>
  <c r="H117" i="7"/>
  <c r="G121" i="7"/>
  <c r="G124" i="7"/>
  <c r="G219" i="7"/>
  <c r="G218" i="7" s="1"/>
  <c r="G117" i="7"/>
  <c r="G116" i="7" s="1"/>
  <c r="G115" i="7" s="1"/>
  <c r="H121" i="7"/>
  <c r="H78" i="7"/>
  <c r="G95" i="7"/>
  <c r="H95" i="7"/>
  <c r="H140" i="7"/>
  <c r="H76" i="7"/>
  <c r="H82" i="7"/>
  <c r="H155" i="7"/>
  <c r="H80" i="7"/>
  <c r="H79" i="7" s="1"/>
  <c r="H83" i="7"/>
  <c r="J227" i="7"/>
  <c r="J13" i="7"/>
  <c r="J17" i="7"/>
  <c r="J245" i="7"/>
  <c r="J248" i="7"/>
  <c r="J228" i="7"/>
  <c r="G142" i="7"/>
  <c r="G139" i="7" s="1"/>
  <c r="G82" i="7"/>
  <c r="G81" i="7" s="1"/>
  <c r="E266" i="10"/>
  <c r="G78" i="7"/>
  <c r="G133" i="7"/>
  <c r="G131" i="7"/>
  <c r="H48" i="7"/>
  <c r="H44" i="7"/>
  <c r="J36" i="7"/>
  <c r="G94" i="7"/>
  <c r="H93" i="7"/>
  <c r="G80" i="7"/>
  <c r="G79" i="7" s="1"/>
  <c r="G90" i="7"/>
  <c r="H86" i="7"/>
  <c r="H85" i="7" s="1"/>
  <c r="H90" i="7"/>
  <c r="H92" i="7"/>
  <c r="H94" i="7"/>
  <c r="G85" i="7"/>
  <c r="H239" i="7"/>
  <c r="H238" i="7" s="1"/>
  <c r="G222" i="7"/>
  <c r="G221" i="7" s="1"/>
  <c r="G211" i="7"/>
  <c r="H211" i="7"/>
  <c r="H223" i="7"/>
  <c r="H199" i="7"/>
  <c r="G199" i="7"/>
  <c r="G192" i="7"/>
  <c r="G184" i="7"/>
  <c r="G188" i="7"/>
  <c r="H192" i="7"/>
  <c r="H188" i="7"/>
  <c r="H187" i="7" s="1"/>
  <c r="H184" i="7"/>
  <c r="H178" i="7"/>
  <c r="G178" i="7"/>
  <c r="G152" i="7"/>
  <c r="H169" i="7"/>
  <c r="G148" i="7"/>
  <c r="H182" i="7"/>
  <c r="H153" i="7"/>
  <c r="H148" i="7"/>
  <c r="H157" i="7"/>
  <c r="G145" i="7"/>
  <c r="H145" i="7"/>
  <c r="H136" i="7"/>
  <c r="H135" i="7" s="1"/>
  <c r="H130" i="7"/>
  <c r="H142" i="7"/>
  <c r="F190" i="3"/>
  <c r="G190" i="3" s="1"/>
  <c r="L202" i="3"/>
  <c r="F133" i="3"/>
  <c r="F111" i="3"/>
  <c r="F101" i="3"/>
  <c r="H159" i="7" s="1"/>
  <c r="L196" i="3"/>
  <c r="E195" i="3"/>
  <c r="E194" i="3" s="1"/>
  <c r="E179" i="3"/>
  <c r="E178" i="3" s="1"/>
  <c r="E167" i="3"/>
  <c r="G167" i="3" s="1"/>
  <c r="E155" i="3"/>
  <c r="G155" i="3" s="1"/>
  <c r="E148" i="3"/>
  <c r="G148" i="3" s="1"/>
  <c r="E144" i="3"/>
  <c r="G144" i="3" s="1"/>
  <c r="E140" i="3"/>
  <c r="G140" i="3" s="1"/>
  <c r="E134" i="3"/>
  <c r="G134" i="3" s="1"/>
  <c r="E138" i="3"/>
  <c r="G138" i="3" s="1"/>
  <c r="E115" i="3"/>
  <c r="E120" i="3"/>
  <c r="E112" i="3"/>
  <c r="E111" i="3" s="1"/>
  <c r="E108" i="3"/>
  <c r="E97" i="3"/>
  <c r="G97" i="3" s="1"/>
  <c r="E99" i="3"/>
  <c r="G99" i="3" s="1"/>
  <c r="F95" i="3"/>
  <c r="E95" i="3"/>
  <c r="G95" i="3" s="1"/>
  <c r="K94" i="3"/>
  <c r="J94" i="3"/>
  <c r="E175" i="3"/>
  <c r="E174" i="3" s="1"/>
  <c r="F174" i="3"/>
  <c r="G174" i="3" s="1"/>
  <c r="G187" i="7" l="1"/>
  <c r="B14" i="9"/>
  <c r="B13" i="9" s="1"/>
  <c r="B12" i="9" s="1"/>
  <c r="B11" i="9" s="1"/>
  <c r="G101" i="3"/>
  <c r="F122" i="3"/>
  <c r="I281" i="7"/>
  <c r="E284" i="7"/>
  <c r="I284" i="7" s="1"/>
  <c r="E200" i="3"/>
  <c r="G200" i="3" s="1"/>
  <c r="G201" i="3"/>
  <c r="G123" i="3"/>
  <c r="E119" i="3"/>
  <c r="E118" i="3" s="1"/>
  <c r="E107" i="3"/>
  <c r="G107" i="3" s="1"/>
  <c r="G108" i="3"/>
  <c r="G169" i="7"/>
  <c r="J169" i="7" s="1"/>
  <c r="G111" i="3"/>
  <c r="G173" i="7"/>
  <c r="G115" i="3"/>
  <c r="G75" i="7"/>
  <c r="G74" i="7" s="1"/>
  <c r="C13" i="9"/>
  <c r="F265" i="10"/>
  <c r="I6" i="1"/>
  <c r="H124" i="7"/>
  <c r="G120" i="7"/>
  <c r="G96" i="7"/>
  <c r="J218" i="7"/>
  <c r="H96" i="7"/>
  <c r="H108" i="7"/>
  <c r="H116" i="7"/>
  <c r="H115" i="7" s="1"/>
  <c r="G130" i="7"/>
  <c r="G129" i="7" s="1"/>
  <c r="G89" i="7"/>
  <c r="E257" i="10"/>
  <c r="E258" i="10"/>
  <c r="J48" i="7"/>
  <c r="J43" i="7"/>
  <c r="J39" i="7"/>
  <c r="H75" i="7"/>
  <c r="H89" i="7"/>
  <c r="H81" i="7"/>
  <c r="J238" i="7"/>
  <c r="H237" i="7"/>
  <c r="H222" i="7"/>
  <c r="J233" i="7"/>
  <c r="J234" i="7"/>
  <c r="G177" i="7"/>
  <c r="H177" i="7"/>
  <c r="H152" i="7"/>
  <c r="G144" i="7"/>
  <c r="G138" i="7" s="1"/>
  <c r="H144" i="7"/>
  <c r="H129" i="7"/>
  <c r="H139" i="7"/>
  <c r="F189" i="3"/>
  <c r="G189" i="3" s="1"/>
  <c r="E94" i="3"/>
  <c r="E133" i="3"/>
  <c r="F86" i="3"/>
  <c r="F84" i="3" s="1"/>
  <c r="F83" i="3" s="1"/>
  <c r="F82" i="3" s="1"/>
  <c r="E86" i="3"/>
  <c r="E85" i="3" s="1"/>
  <c r="F75" i="3"/>
  <c r="E75" i="3"/>
  <c r="E72" i="3"/>
  <c r="G72" i="3" s="1"/>
  <c r="F53" i="3"/>
  <c r="E53" i="3"/>
  <c r="G53" i="3" s="1"/>
  <c r="F51" i="3"/>
  <c r="E51" i="3"/>
  <c r="G51" i="3" s="1"/>
  <c r="K50" i="3"/>
  <c r="J50" i="3"/>
  <c r="E61" i="3"/>
  <c r="F59" i="3"/>
  <c r="E59" i="3"/>
  <c r="G59" i="3" s="1"/>
  <c r="K58" i="3"/>
  <c r="J58" i="3"/>
  <c r="E30" i="3"/>
  <c r="G30" i="3" s="1"/>
  <c r="F28" i="3"/>
  <c r="E28" i="3"/>
  <c r="G28" i="3" s="1"/>
  <c r="K27" i="3"/>
  <c r="J27" i="3"/>
  <c r="E17" i="3"/>
  <c r="G17" i="3" s="1"/>
  <c r="E20" i="3"/>
  <c r="F20" i="3"/>
  <c r="E15" i="3"/>
  <c r="G15" i="3" s="1"/>
  <c r="F14" i="9" l="1"/>
  <c r="G75" i="3"/>
  <c r="G143" i="3"/>
  <c r="G122" i="3"/>
  <c r="F118" i="3"/>
  <c r="G120" i="3"/>
  <c r="G119" i="3"/>
  <c r="E132" i="3"/>
  <c r="G133" i="3"/>
  <c r="G85" i="3"/>
  <c r="G86" i="3"/>
  <c r="E19" i="3"/>
  <c r="G20" i="3"/>
  <c r="G73" i="7"/>
  <c r="H8" i="1" s="1"/>
  <c r="F13" i="9"/>
  <c r="C12" i="9"/>
  <c r="C11" i="9" s="1"/>
  <c r="F11" i="9" s="1"/>
  <c r="H120" i="7"/>
  <c r="J120" i="7" s="1"/>
  <c r="H74" i="7"/>
  <c r="J74" i="7" s="1"/>
  <c r="H221" i="7"/>
  <c r="E246" i="10"/>
  <c r="E247" i="10" s="1"/>
  <c r="J237" i="7"/>
  <c r="F266" i="10"/>
  <c r="F267" i="10" s="1"/>
  <c r="H67" i="7" s="1"/>
  <c r="F258" i="10"/>
  <c r="J115" i="7"/>
  <c r="H176" i="7"/>
  <c r="F254" i="10" s="1"/>
  <c r="F255" i="10" s="1"/>
  <c r="H65" i="7" s="1"/>
  <c r="G176" i="7"/>
  <c r="E254" i="10" s="1"/>
  <c r="J187" i="7"/>
  <c r="J177" i="7"/>
  <c r="H138" i="7"/>
  <c r="J139" i="7"/>
  <c r="J144" i="7"/>
  <c r="E71" i="3"/>
  <c r="F132" i="3"/>
  <c r="F71" i="3"/>
  <c r="F70" i="3" s="1"/>
  <c r="F68" i="3" s="1"/>
  <c r="F67" i="3" s="1"/>
  <c r="E50" i="3"/>
  <c r="F50" i="3"/>
  <c r="F49" i="3" s="1"/>
  <c r="F48" i="3" s="1"/>
  <c r="F47" i="3" s="1"/>
  <c r="E58" i="3"/>
  <c r="F61" i="3"/>
  <c r="F58" i="3" s="1"/>
  <c r="E27" i="3"/>
  <c r="E14" i="3"/>
  <c r="G296" i="7"/>
  <c r="G62" i="7"/>
  <c r="G118" i="3" l="1"/>
  <c r="F92" i="3"/>
  <c r="E131" i="3"/>
  <c r="G132" i="3"/>
  <c r="G61" i="3"/>
  <c r="G58" i="3"/>
  <c r="F57" i="3"/>
  <c r="F56" i="3"/>
  <c r="F55" i="3" s="1"/>
  <c r="E70" i="3"/>
  <c r="G71" i="3"/>
  <c r="E48" i="3"/>
  <c r="G50" i="3"/>
  <c r="E13" i="3"/>
  <c r="G14" i="3"/>
  <c r="G61" i="7"/>
  <c r="G60" i="7" s="1"/>
  <c r="H21" i="1" s="1"/>
  <c r="G305" i="7"/>
  <c r="G304" i="7" s="1"/>
  <c r="G303" i="7" s="1"/>
  <c r="H20" i="1"/>
  <c r="H73" i="7"/>
  <c r="I8" i="1" s="1"/>
  <c r="G295" i="7"/>
  <c r="G294" i="7" s="1"/>
  <c r="F246" i="10"/>
  <c r="J84" i="7"/>
  <c r="J138" i="7"/>
  <c r="F131" i="3"/>
  <c r="E26" i="3"/>
  <c r="E49" i="3"/>
  <c r="G49" i="3" s="1"/>
  <c r="E57" i="3"/>
  <c r="G57" i="3" s="1"/>
  <c r="G131" i="3" l="1"/>
  <c r="G70" i="3"/>
  <c r="E55" i="3"/>
  <c r="G56" i="3"/>
  <c r="E47" i="3"/>
  <c r="G47" i="3" s="1"/>
  <c r="G48" i="3"/>
  <c r="F247" i="10"/>
  <c r="H298" i="7" s="1"/>
  <c r="L50" i="3"/>
  <c r="L58" i="3"/>
  <c r="F12" i="9"/>
  <c r="G55" i="3" l="1"/>
  <c r="E68" i="3"/>
  <c r="G68" i="3" s="1"/>
  <c r="G69" i="3"/>
  <c r="G288" i="7"/>
  <c r="E262" i="10" s="1"/>
  <c r="G162" i="7"/>
  <c r="F187" i="3"/>
  <c r="G187" i="3" s="1"/>
  <c r="F186" i="3" l="1"/>
  <c r="G186" i="3" s="1"/>
  <c r="F19" i="3"/>
  <c r="H162" i="7"/>
  <c r="F12" i="3" l="1"/>
  <c r="G12" i="3" s="1"/>
  <c r="G19" i="3"/>
  <c r="F13" i="3"/>
  <c r="G13" i="3" s="1"/>
  <c r="F185" i="3"/>
  <c r="J280" i="7"/>
  <c r="F97" i="3"/>
  <c r="J191" i="3"/>
  <c r="K191" i="3"/>
  <c r="G185" i="3" l="1"/>
  <c r="F184" i="3"/>
  <c r="G184" i="3" s="1"/>
  <c r="J222" i="7"/>
  <c r="J130" i="7"/>
  <c r="J152" i="7"/>
  <c r="J129" i="7"/>
  <c r="J271" i="7"/>
  <c r="J262" i="7"/>
  <c r="J244" i="7"/>
  <c r="J135" i="7"/>
  <c r="H288" i="7"/>
  <c r="F262" i="10" s="1"/>
  <c r="J285" i="7"/>
  <c r="J268" i="7" l="1"/>
  <c r="J300" i="7"/>
  <c r="J221" i="7"/>
  <c r="J288" i="7"/>
  <c r="J267" i="7"/>
  <c r="J241" i="7"/>
  <c r="F16" i="1"/>
  <c r="L191" i="3" l="1"/>
  <c r="J18" i="7" l="1"/>
  <c r="J25" i="7"/>
  <c r="I16" i="1"/>
  <c r="H16" i="1"/>
  <c r="J31" i="7" l="1"/>
  <c r="H281" i="10" l="1"/>
  <c r="G281" i="10"/>
  <c r="E281" i="10"/>
  <c r="Q237" i="10"/>
  <c r="P237" i="10"/>
  <c r="H232" i="10"/>
  <c r="H234" i="10" s="1"/>
  <c r="G232" i="10"/>
  <c r="G234" i="10" s="1"/>
  <c r="E232" i="10"/>
  <c r="E234" i="10" s="1"/>
  <c r="R215" i="10"/>
  <c r="Q215" i="10"/>
  <c r="P215" i="10"/>
  <c r="H213" i="10"/>
  <c r="G213" i="10"/>
  <c r="E213" i="10"/>
  <c r="H211" i="10"/>
  <c r="G211" i="10"/>
  <c r="E211" i="10"/>
  <c r="R205" i="10"/>
  <c r="Q205" i="10"/>
  <c r="P205" i="10"/>
  <c r="H203" i="10"/>
  <c r="H205" i="10" s="1"/>
  <c r="G203" i="10"/>
  <c r="G205" i="10" s="1"/>
  <c r="E203" i="10"/>
  <c r="E205" i="10" s="1"/>
  <c r="R196" i="10"/>
  <c r="Q196" i="10"/>
  <c r="P196" i="10"/>
  <c r="H194" i="10"/>
  <c r="G194" i="10"/>
  <c r="E194" i="10"/>
  <c r="H192" i="10"/>
  <c r="G192" i="10"/>
  <c r="E192" i="10"/>
  <c r="H189" i="10"/>
  <c r="G189" i="10"/>
  <c r="E189" i="10"/>
  <c r="R183" i="10"/>
  <c r="Q183" i="10"/>
  <c r="P183" i="10"/>
  <c r="H181" i="10"/>
  <c r="G181" i="10"/>
  <c r="E181" i="10"/>
  <c r="H179" i="10"/>
  <c r="G179" i="10"/>
  <c r="E179" i="10"/>
  <c r="Q173" i="10"/>
  <c r="P173" i="10"/>
  <c r="E172" i="10"/>
  <c r="E171" i="10"/>
  <c r="O170" i="10"/>
  <c r="N170" i="10"/>
  <c r="M170" i="10"/>
  <c r="L170" i="10"/>
  <c r="K170" i="10"/>
  <c r="J170" i="10"/>
  <c r="I170" i="10"/>
  <c r="H170" i="10"/>
  <c r="G170" i="10"/>
  <c r="E169" i="10"/>
  <c r="E168" i="10"/>
  <c r="O167" i="10"/>
  <c r="N167" i="10"/>
  <c r="M167" i="10"/>
  <c r="L167" i="10"/>
  <c r="K167" i="10"/>
  <c r="J167" i="10"/>
  <c r="I167" i="10"/>
  <c r="H167" i="10"/>
  <c r="G167" i="10"/>
  <c r="E166" i="10"/>
  <c r="O165" i="10"/>
  <c r="N165" i="10"/>
  <c r="M165" i="10"/>
  <c r="L165" i="10"/>
  <c r="K165" i="10"/>
  <c r="J165" i="10"/>
  <c r="I165" i="10"/>
  <c r="H165" i="10"/>
  <c r="G165" i="10"/>
  <c r="Q159" i="10"/>
  <c r="P159" i="10"/>
  <c r="E158" i="10"/>
  <c r="E157" i="10"/>
  <c r="E156" i="10"/>
  <c r="O155" i="10"/>
  <c r="N155" i="10"/>
  <c r="M155" i="10"/>
  <c r="L155" i="10"/>
  <c r="K155" i="10"/>
  <c r="J155" i="10"/>
  <c r="I155" i="10"/>
  <c r="H155" i="10"/>
  <c r="G155" i="10"/>
  <c r="E154" i="10"/>
  <c r="E153" i="10"/>
  <c r="O152" i="10"/>
  <c r="N152" i="10"/>
  <c r="M152" i="10"/>
  <c r="L152" i="10"/>
  <c r="K152" i="10"/>
  <c r="J152" i="10"/>
  <c r="I152" i="10"/>
  <c r="H152" i="10"/>
  <c r="G152" i="10"/>
  <c r="J151" i="10"/>
  <c r="J159" i="10" s="1"/>
  <c r="E145" i="10"/>
  <c r="E144" i="10"/>
  <c r="E143" i="10"/>
  <c r="O142" i="10"/>
  <c r="N142" i="10"/>
  <c r="M142" i="10"/>
  <c r="L142" i="10"/>
  <c r="K142" i="10"/>
  <c r="J142" i="10"/>
  <c r="I142" i="10"/>
  <c r="H142" i="10"/>
  <c r="G142" i="10"/>
  <c r="E141" i="10"/>
  <c r="E140" i="10"/>
  <c r="E139" i="10"/>
  <c r="O138" i="10"/>
  <c r="N138" i="10"/>
  <c r="M138" i="10"/>
  <c r="L138" i="10"/>
  <c r="K138" i="10"/>
  <c r="J138" i="10"/>
  <c r="I138" i="10"/>
  <c r="H138" i="10"/>
  <c r="G138" i="10"/>
  <c r="E137" i="10"/>
  <c r="O136" i="10"/>
  <c r="N136" i="10"/>
  <c r="M136" i="10"/>
  <c r="L136" i="10"/>
  <c r="K136" i="10"/>
  <c r="J136" i="10"/>
  <c r="I136" i="10"/>
  <c r="H136" i="10"/>
  <c r="G136" i="10"/>
  <c r="E129" i="10"/>
  <c r="O128" i="10"/>
  <c r="N128" i="10"/>
  <c r="M128" i="10"/>
  <c r="L128" i="10"/>
  <c r="K128" i="10"/>
  <c r="J128" i="10"/>
  <c r="I128" i="10"/>
  <c r="H128" i="10"/>
  <c r="G128" i="10"/>
  <c r="E127" i="10"/>
  <c r="E126" i="10"/>
  <c r="O125" i="10"/>
  <c r="N125" i="10"/>
  <c r="M125" i="10"/>
  <c r="L125" i="10"/>
  <c r="K125" i="10"/>
  <c r="J125" i="10"/>
  <c r="I125" i="10"/>
  <c r="H125" i="10"/>
  <c r="G125" i="10"/>
  <c r="O119" i="10"/>
  <c r="N119" i="10"/>
  <c r="M119" i="10"/>
  <c r="L119" i="10"/>
  <c r="K119" i="10"/>
  <c r="J119" i="10"/>
  <c r="I119" i="10"/>
  <c r="H119" i="10"/>
  <c r="G119" i="10"/>
  <c r="E119" i="10"/>
  <c r="E118" i="10"/>
  <c r="O117" i="10"/>
  <c r="N117" i="10"/>
  <c r="M117" i="10"/>
  <c r="L117" i="10"/>
  <c r="K117" i="10"/>
  <c r="J117" i="10"/>
  <c r="I117" i="10"/>
  <c r="H117" i="10"/>
  <c r="G117" i="10"/>
  <c r="E116" i="10"/>
  <c r="E115" i="10"/>
  <c r="R114" i="10"/>
  <c r="Q114" i="10"/>
  <c r="P114" i="10"/>
  <c r="H111" i="10"/>
  <c r="G111" i="10"/>
  <c r="E111" i="10"/>
  <c r="E110" i="10"/>
  <c r="E108" i="10" s="1"/>
  <c r="H108" i="10"/>
  <c r="G108" i="10"/>
  <c r="R103" i="10"/>
  <c r="Q103" i="10"/>
  <c r="P103" i="10"/>
  <c r="H101" i="10"/>
  <c r="G101" i="10"/>
  <c r="E101" i="10"/>
  <c r="H98" i="10"/>
  <c r="G98" i="10"/>
  <c r="E98" i="10"/>
  <c r="H96" i="10"/>
  <c r="G96" i="10"/>
  <c r="E96" i="10"/>
  <c r="H95" i="10"/>
  <c r="G95" i="10"/>
  <c r="G93" i="10" s="1"/>
  <c r="E95" i="10"/>
  <c r="Q89" i="10"/>
  <c r="P89" i="10"/>
  <c r="H89" i="10"/>
  <c r="G89" i="10"/>
  <c r="E89" i="10"/>
  <c r="R84" i="10"/>
  <c r="Q84" i="10"/>
  <c r="P84" i="10"/>
  <c r="H80" i="10"/>
  <c r="G80" i="10"/>
  <c r="E80" i="10"/>
  <c r="H78" i="10"/>
  <c r="G78" i="10"/>
  <c r="E78" i="10"/>
  <c r="Q75" i="10"/>
  <c r="P75" i="10"/>
  <c r="H75" i="10"/>
  <c r="G75" i="10"/>
  <c r="E75" i="10"/>
  <c r="R70" i="10"/>
  <c r="Q70" i="10"/>
  <c r="P70" i="10"/>
  <c r="H67" i="10"/>
  <c r="G67" i="10"/>
  <c r="E67" i="10"/>
  <c r="H65" i="10"/>
  <c r="G65" i="10"/>
  <c r="E65" i="10"/>
  <c r="H63" i="10"/>
  <c r="G63" i="10"/>
  <c r="E63" i="10"/>
  <c r="H49" i="10"/>
  <c r="H52" i="10" s="1"/>
  <c r="G49" i="10"/>
  <c r="G52" i="10" s="1"/>
  <c r="E49" i="10"/>
  <c r="E52" i="10" s="1"/>
  <c r="H42" i="10"/>
  <c r="H44" i="10" s="1"/>
  <c r="G42" i="10"/>
  <c r="G44" i="10" s="1"/>
  <c r="E42" i="10"/>
  <c r="E44" i="10" s="1"/>
  <c r="H33" i="10"/>
  <c r="H37" i="10" s="1"/>
  <c r="G33" i="10"/>
  <c r="G37" i="10" s="1"/>
  <c r="E33" i="10"/>
  <c r="E37" i="10" s="1"/>
  <c r="H26" i="10"/>
  <c r="G26" i="10"/>
  <c r="E26" i="10"/>
  <c r="H24" i="10"/>
  <c r="G24" i="10"/>
  <c r="E24" i="10"/>
  <c r="H17" i="10"/>
  <c r="G17" i="10"/>
  <c r="E17" i="10"/>
  <c r="H15" i="10"/>
  <c r="G15" i="10"/>
  <c r="E15" i="10"/>
  <c r="H7" i="10"/>
  <c r="H10" i="10" s="1"/>
  <c r="G7" i="10"/>
  <c r="G10" i="10" s="1"/>
  <c r="E7" i="10"/>
  <c r="E10" i="10" s="1"/>
  <c r="K151" i="10" l="1"/>
  <c r="K159" i="10" s="1"/>
  <c r="R63" i="10"/>
  <c r="R75" i="10"/>
  <c r="K164" i="10"/>
  <c r="K173" i="10" s="1"/>
  <c r="R211" i="10"/>
  <c r="E170" i="10"/>
  <c r="R65" i="10"/>
  <c r="E84" i="10"/>
  <c r="E219" i="10" s="1"/>
  <c r="E114" i="10"/>
  <c r="E222" i="10" s="1"/>
  <c r="K135" i="10"/>
  <c r="K146" i="10" s="1"/>
  <c r="H164" i="10"/>
  <c r="H173" i="10" s="1"/>
  <c r="E183" i="10"/>
  <c r="E223" i="10" s="1"/>
  <c r="R80" i="10"/>
  <c r="K124" i="10"/>
  <c r="K130" i="10" s="1"/>
  <c r="G151" i="10"/>
  <c r="G159" i="10" s="1"/>
  <c r="E167" i="10"/>
  <c r="L164" i="10"/>
  <c r="L173" i="10" s="1"/>
  <c r="L151" i="10"/>
  <c r="L159" i="10" s="1"/>
  <c r="J124" i="10"/>
  <c r="J130" i="10" s="1"/>
  <c r="M164" i="10"/>
  <c r="M173" i="10" s="1"/>
  <c r="H183" i="10"/>
  <c r="H223" i="10" s="1"/>
  <c r="E196" i="10"/>
  <c r="G28" i="10"/>
  <c r="H135" i="10"/>
  <c r="H146" i="10" s="1"/>
  <c r="G164" i="10"/>
  <c r="G173" i="10" s="1"/>
  <c r="R98" i="10"/>
  <c r="R111" i="10"/>
  <c r="H19" i="10"/>
  <c r="I124" i="10"/>
  <c r="I130" i="10" s="1"/>
  <c r="M124" i="10"/>
  <c r="M130" i="10" s="1"/>
  <c r="G135" i="10"/>
  <c r="G146" i="10" s="1"/>
  <c r="R181" i="10"/>
  <c r="E93" i="10"/>
  <c r="E103" i="10" s="1"/>
  <c r="E220" i="10" s="1"/>
  <c r="H28" i="10"/>
  <c r="G124" i="10"/>
  <c r="G130" i="10" s="1"/>
  <c r="E138" i="10"/>
  <c r="H215" i="10"/>
  <c r="L135" i="10"/>
  <c r="L146" i="10" s="1"/>
  <c r="E142" i="10"/>
  <c r="R67" i="10"/>
  <c r="H84" i="10"/>
  <c r="H219" i="10" s="1"/>
  <c r="R89" i="10"/>
  <c r="E19" i="10"/>
  <c r="M135" i="10"/>
  <c r="M146" i="10" s="1"/>
  <c r="M151" i="10"/>
  <c r="M159" i="10" s="1"/>
  <c r="J164" i="10"/>
  <c r="J173" i="10" s="1"/>
  <c r="G196" i="10"/>
  <c r="G19" i="10"/>
  <c r="E128" i="10"/>
  <c r="J135" i="10"/>
  <c r="J146" i="10" s="1"/>
  <c r="G215" i="10"/>
  <c r="E70" i="10"/>
  <c r="E218" i="10" s="1"/>
  <c r="I151" i="10"/>
  <c r="I159" i="10" s="1"/>
  <c r="R192" i="10"/>
  <c r="H70" i="10"/>
  <c r="H218" i="10" s="1"/>
  <c r="R78" i="10"/>
  <c r="H93" i="10"/>
  <c r="H103" i="10" s="1"/>
  <c r="H220" i="10" s="1"/>
  <c r="E117" i="10"/>
  <c r="E155" i="10"/>
  <c r="R179" i="10"/>
  <c r="R93" i="10"/>
  <c r="G103" i="10"/>
  <c r="G220" i="10" s="1"/>
  <c r="H114" i="10"/>
  <c r="H222" i="10" s="1"/>
  <c r="R108" i="10"/>
  <c r="E215" i="10"/>
  <c r="E221" i="10" s="1"/>
  <c r="E28" i="10"/>
  <c r="G114" i="10"/>
  <c r="G222" i="10" s="1"/>
  <c r="E125" i="10"/>
  <c r="H124" i="10"/>
  <c r="L124" i="10"/>
  <c r="L130" i="10" s="1"/>
  <c r="E165" i="10"/>
  <c r="I164" i="10"/>
  <c r="I173" i="10" s="1"/>
  <c r="G70" i="10"/>
  <c r="E152" i="10"/>
  <c r="H151" i="10"/>
  <c r="G84" i="10"/>
  <c r="G219" i="10" s="1"/>
  <c r="E136" i="10"/>
  <c r="I135" i="10"/>
  <c r="I146" i="10" s="1"/>
  <c r="H196" i="10"/>
  <c r="R189" i="10"/>
  <c r="G183" i="10"/>
  <c r="G223" i="10" s="1"/>
  <c r="G221" i="10" l="1"/>
  <c r="G54" i="10"/>
  <c r="H54" i="10"/>
  <c r="E225" i="10"/>
  <c r="H221" i="10"/>
  <c r="H225" i="10" s="1"/>
  <c r="E54" i="10"/>
  <c r="E237" i="10"/>
  <c r="E238" i="10" s="1"/>
  <c r="E164" i="10"/>
  <c r="E173" i="10" s="1"/>
  <c r="E135" i="10"/>
  <c r="E146" i="10" s="1"/>
  <c r="H130" i="10"/>
  <c r="E124" i="10"/>
  <c r="G237" i="10"/>
  <c r="G238" i="10" s="1"/>
  <c r="G218" i="10"/>
  <c r="G225" i="10" s="1"/>
  <c r="H159" i="10"/>
  <c r="E151" i="10"/>
  <c r="H237" i="10"/>
  <c r="H238" i="10" s="1"/>
  <c r="N164" i="10" l="1"/>
  <c r="N135" i="10"/>
  <c r="N146" i="10" s="1"/>
  <c r="O164" i="10"/>
  <c r="O173" i="10" s="1"/>
  <c r="N173" i="10"/>
  <c r="E130" i="10"/>
  <c r="N124" i="10"/>
  <c r="E159" i="10"/>
  <c r="N151" i="10"/>
  <c r="O135" i="10" l="1"/>
  <c r="O146" i="10" s="1"/>
  <c r="N130" i="10"/>
  <c r="O124" i="10"/>
  <c r="O130" i="10" s="1"/>
  <c r="N159" i="10"/>
  <c r="O151" i="10"/>
  <c r="O159" i="10" s="1"/>
  <c r="E267" i="10" l="1"/>
  <c r="G267" i="10"/>
  <c r="H267" i="10"/>
  <c r="F200" i="3"/>
  <c r="L14" i="3"/>
  <c r="K14" i="3"/>
  <c r="J14" i="3"/>
  <c r="J21" i="7" l="1"/>
  <c r="J35" i="7"/>
  <c r="F179" i="3"/>
  <c r="H255" i="10"/>
  <c r="F63" i="7"/>
  <c r="H263" i="10"/>
  <c r="G255" i="10"/>
  <c r="E259" i="10"/>
  <c r="E255" i="10"/>
  <c r="G263" i="10"/>
  <c r="G179" i="3" l="1"/>
  <c r="F178" i="3"/>
  <c r="F62" i="7"/>
  <c r="I62" i="7" s="1"/>
  <c r="I63" i="7"/>
  <c r="G12" i="7"/>
  <c r="H277" i="10"/>
  <c r="H7" i="1"/>
  <c r="G277" i="10"/>
  <c r="G274" i="10"/>
  <c r="H274" i="10"/>
  <c r="H278" i="10"/>
  <c r="G278" i="10"/>
  <c r="G178" i="3" l="1"/>
  <c r="F177" i="3"/>
  <c r="F61" i="7"/>
  <c r="I61" i="7" s="1"/>
  <c r="G5" i="7"/>
  <c r="G259" i="10"/>
  <c r="I7" i="1"/>
  <c r="F7" i="1"/>
  <c r="F60" i="7" l="1"/>
  <c r="I60" i="7" s="1"/>
  <c r="F297" i="7"/>
  <c r="G55" i="7"/>
  <c r="H5" i="1"/>
  <c r="H4" i="1" s="1"/>
  <c r="H10" i="1" s="1"/>
  <c r="F4" i="1"/>
  <c r="F10" i="1" s="1"/>
  <c r="F296" i="7" l="1"/>
  <c r="I296" i="7" s="1"/>
  <c r="I297" i="7"/>
  <c r="J6" i="7"/>
  <c r="H12" i="7"/>
  <c r="F257" i="10" s="1"/>
  <c r="F259" i="10" s="1"/>
  <c r="H301" i="7" s="1"/>
  <c r="F305" i="7" l="1"/>
  <c r="F304" i="7" s="1"/>
  <c r="F295" i="7"/>
  <c r="F294" i="7" s="1"/>
  <c r="I294" i="7" s="1"/>
  <c r="J301" i="7"/>
  <c r="H297" i="7"/>
  <c r="H5" i="7"/>
  <c r="J12" i="7"/>
  <c r="H259" i="10"/>
  <c r="I305" i="7" l="1"/>
  <c r="I295" i="7"/>
  <c r="F303" i="7"/>
  <c r="I303" i="7" s="1"/>
  <c r="I304" i="7"/>
  <c r="H55" i="7"/>
  <c r="J55" i="7" s="1"/>
  <c r="I5" i="1"/>
  <c r="I4" i="1" s="1"/>
  <c r="I10" i="1" s="1"/>
  <c r="H296" i="7"/>
  <c r="J297" i="7"/>
  <c r="J5" i="7"/>
  <c r="H295" i="7" l="1"/>
  <c r="J296" i="7"/>
  <c r="E278" i="10"/>
  <c r="G7" i="1"/>
  <c r="H294" i="7" l="1"/>
  <c r="J295" i="7"/>
  <c r="G4" i="1"/>
  <c r="G10" i="1" s="1"/>
  <c r="J294" i="7" l="1"/>
  <c r="E263" i="10"/>
  <c r="G16" i="1"/>
  <c r="H166" i="7"/>
  <c r="H165" i="7" s="1"/>
  <c r="H151" i="7" s="1"/>
  <c r="F250" i="10" l="1"/>
  <c r="H128" i="7"/>
  <c r="H289" i="7" s="1"/>
  <c r="F94" i="3"/>
  <c r="F93" i="3" l="1"/>
  <c r="F91" i="3" s="1"/>
  <c r="F90" i="3" s="1"/>
  <c r="G94" i="3"/>
  <c r="L94" i="3" s="1"/>
  <c r="E14" i="9"/>
  <c r="E13" i="9" s="1"/>
  <c r="E12" i="9" s="1"/>
  <c r="E11" i="9" s="1"/>
  <c r="H284" i="7"/>
  <c r="F251" i="10"/>
  <c r="H64" i="7" s="1"/>
  <c r="F274" i="10"/>
  <c r="J64" i="7" l="1"/>
  <c r="F27" i="3" l="1"/>
  <c r="G166" i="7"/>
  <c r="E93" i="3"/>
  <c r="E92" i="3" l="1"/>
  <c r="G92" i="3" s="1"/>
  <c r="G93" i="3"/>
  <c r="F26" i="3"/>
  <c r="G26" i="3" s="1"/>
  <c r="G27" i="3"/>
  <c r="L27" i="3" s="1"/>
  <c r="G165" i="7"/>
  <c r="G159" i="7" l="1"/>
  <c r="J165" i="7"/>
  <c r="F10" i="3" l="1"/>
  <c r="F9" i="3" s="1"/>
  <c r="F8" i="3" s="1"/>
  <c r="F7" i="3" s="1"/>
  <c r="F6" i="3" s="1"/>
  <c r="G25" i="3"/>
  <c r="J159" i="7"/>
  <c r="G151" i="7"/>
  <c r="G128" i="7" s="1"/>
  <c r="E84" i="3"/>
  <c r="G84" i="3" s="1"/>
  <c r="E10" i="3"/>
  <c r="J176" i="7"/>
  <c r="G11" i="3" l="1"/>
  <c r="E250" i="10"/>
  <c r="G289" i="7"/>
  <c r="J151" i="7"/>
  <c r="G10" i="3"/>
  <c r="E83" i="3"/>
  <c r="G83" i="3" s="1"/>
  <c r="E273" i="10"/>
  <c r="D14" i="9" l="1"/>
  <c r="D13" i="9" s="1"/>
  <c r="D12" i="9" s="1"/>
  <c r="D11" i="9" s="1"/>
  <c r="J289" i="7"/>
  <c r="J128" i="7"/>
  <c r="E251" i="10"/>
  <c r="E277" i="10" s="1"/>
  <c r="E274" i="10"/>
  <c r="J73" i="7"/>
  <c r="J44" i="7"/>
  <c r="E82" i="3"/>
  <c r="E271" i="10"/>
  <c r="E280" i="10"/>
  <c r="G14" i="9" l="1"/>
  <c r="J281" i="7"/>
  <c r="G284" i="7"/>
  <c r="J284" i="7" s="1"/>
  <c r="E67" i="3"/>
  <c r="G67" i="3" s="1"/>
  <c r="G82" i="3"/>
  <c r="G13" i="9"/>
  <c r="G273" i="10"/>
  <c r="G271" i="10"/>
  <c r="G280" i="10"/>
  <c r="G11" i="9" l="1"/>
  <c r="G12" i="9"/>
  <c r="H273" i="10"/>
  <c r="H271" i="10"/>
  <c r="H280" i="10"/>
  <c r="E177" i="3"/>
  <c r="E91" i="3" l="1"/>
  <c r="E90" i="3" s="1"/>
  <c r="G90" i="3" s="1"/>
  <c r="G177" i="3"/>
  <c r="G91" i="3"/>
  <c r="F263" i="10"/>
  <c r="H66" i="7" s="1"/>
  <c r="E9" i="3" l="1"/>
  <c r="E8" i="3" s="1"/>
  <c r="H63" i="7"/>
  <c r="H62" i="7" s="1"/>
  <c r="H305" i="7" s="1"/>
  <c r="J66" i="7"/>
  <c r="F273" i="10"/>
  <c r="F277" i="10" s="1"/>
  <c r="G9" i="3" l="1"/>
  <c r="E7" i="3"/>
  <c r="E6" i="3" s="1"/>
  <c r="G8" i="3"/>
  <c r="J63" i="7"/>
  <c r="J62" i="7"/>
  <c r="H61" i="7"/>
  <c r="G6" i="3" l="1"/>
  <c r="G7" i="3"/>
  <c r="H60" i="7"/>
  <c r="J61" i="7"/>
  <c r="J305" i="7"/>
  <c r="H304" i="7"/>
  <c r="J60" i="7" l="1"/>
  <c r="H303" i="7"/>
  <c r="J304" i="7"/>
</calcChain>
</file>

<file path=xl/sharedStrings.xml><?xml version="1.0" encoding="utf-8"?>
<sst xmlns="http://schemas.openxmlformats.org/spreadsheetml/2006/main" count="1143" uniqueCount="373">
  <si>
    <t xml:space="preserve">PRIHODI/RASHODI TEKUĆA GODINA </t>
  </si>
  <si>
    <t>Prijedlog plana za 2023.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</si>
  <si>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</si>
  <si>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</si>
  <si>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</si>
  <si>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</si>
  <si>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</si>
  <si>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NEFINANCIJSKU IMOVINU</t>
  </si>
  <si>
    <t>RAZLIKA - VIŠAK / MANJAK</t>
  </si>
  <si>
    <t>VIŠKOVI/MANJKOVI</t>
  </si>
  <si>
    <t xml:space="preserve">RAČUN FINANCIRANJA </t>
  </si>
  <si>
    <t>PRIMICI OD FINANCIJSKE IMOVINE I ZADUŽIVANJA</t>
  </si>
  <si>
    <t>IZDACI ZA FINANCIJSKU IMOVINU I OTPLATE ZAJMOVA</t>
  </si>
  <si>
    <t>NETO FINANCIRANJE</t>
  </si>
  <si>
    <t xml:space="preserve">Naziv </t>
  </si>
  <si>
    <t>Prihodi iz nadležnog proračuna i od HZZO-a temeljem ugovornih obveza</t>
  </si>
  <si>
    <t>Rashodi za zaposlene</t>
  </si>
  <si>
    <t>Materijalni rashodi</t>
  </si>
  <si>
    <t>Rashodi za nabavu proizvedene dug. imovine</t>
  </si>
  <si>
    <t>Prihodi od prodaje proizvoda i robe te pruženih usluga i prihodi od donacija</t>
  </si>
  <si>
    <t>Financijski rashodi</t>
  </si>
  <si>
    <t>Rashodi za nabavu nefinancijske imovine</t>
  </si>
  <si>
    <t>Rashodi za nabavu proizvedene dugotrajne imovine</t>
  </si>
  <si>
    <t>Prihodi od upravnih i administrativnih pristojbi, pristojbi po posebnim propisima i nakanda</t>
  </si>
  <si>
    <t>Pomoći iz inozemstva i od subjekata unutar općeg proračuna</t>
  </si>
  <si>
    <t>Prihodi od nefinancijske imovine i nadoknade šteta s osnova osiguranja</t>
  </si>
  <si>
    <t>Prihodi od prodaje proizvedene dugotrajne imovine</t>
  </si>
  <si>
    <t xml:space="preserve">Ukupni prihodi </t>
  </si>
  <si>
    <t>Ukupni rashodi</t>
  </si>
  <si>
    <t xml:space="preserve">Sveukupno rashodi tekuće godine </t>
  </si>
  <si>
    <t>I. OPĆI DIO</t>
  </si>
  <si>
    <t>A) SAŽETAK RAČUNA PRIHODA I RASHODA</t>
  </si>
  <si>
    <t>B) SAŽETAK RAČUNA FINANCIRANJA</t>
  </si>
  <si>
    <t>C) PRENESENI VIŠAK ILI PRENESENI MANJAK I VIŠEGODIŠNJI PLAN URAVNOTEŽENJA</t>
  </si>
  <si>
    <t>VIŠAK / MANJAK IZ PRETHODNE(IH) GODINE KOJI ĆE SE RASPOREDITI / POKRITI</t>
  </si>
  <si>
    <t>Razred</t>
  </si>
  <si>
    <t>Pomoći</t>
  </si>
  <si>
    <t>Ostale pomoći</t>
  </si>
  <si>
    <t xml:space="preserve">Prihodi za posebne namjene </t>
  </si>
  <si>
    <t xml:space="preserve"> Vlastiti prihodi </t>
  </si>
  <si>
    <t>31</t>
  </si>
  <si>
    <t>61</t>
  </si>
  <si>
    <t xml:space="preserve">Donacije </t>
  </si>
  <si>
    <t>11</t>
  </si>
  <si>
    <t>Opći prihodi i primici</t>
  </si>
  <si>
    <t>Izvor</t>
  </si>
  <si>
    <t xml:space="preserve"> Opći prihodi i primici</t>
  </si>
  <si>
    <t xml:space="preserve"> Prihodi za posebne namjene </t>
  </si>
  <si>
    <t>41</t>
  </si>
  <si>
    <t>Rashodi poslovanja</t>
  </si>
  <si>
    <t>RASHODI POSLOVANJA</t>
  </si>
  <si>
    <t xml:space="preserve">Prihodi poslovanja </t>
  </si>
  <si>
    <t xml:space="preserve">A. RAČUN PRIHODA I RASHODA </t>
  </si>
  <si>
    <t>RASHODI PREMA FUNKCIJSKOJ KLASIFIKACIJI</t>
  </si>
  <si>
    <t>BROJČANA OZNAKA I NAZIV</t>
  </si>
  <si>
    <t>Šifra</t>
  </si>
  <si>
    <t>Naziv</t>
  </si>
  <si>
    <t xml:space="preserve">Rezultat poslovanja </t>
  </si>
  <si>
    <t>Vlastiti prihodi</t>
  </si>
  <si>
    <t>Vlastiti prihodi - višak</t>
  </si>
  <si>
    <t xml:space="preserve">Vlastiti prihodi </t>
  </si>
  <si>
    <t>Prihodi za posebne namjene</t>
  </si>
  <si>
    <t>Prihodi za posebne namjene - višak</t>
  </si>
  <si>
    <t>Donacije</t>
  </si>
  <si>
    <t>II. POSEBNI DIO</t>
  </si>
  <si>
    <t>93</t>
  </si>
  <si>
    <t>94</t>
  </si>
  <si>
    <t>Ukupni prihodi</t>
  </si>
  <si>
    <t>UKUPAN DONOS VIŠKA / MANJKA IZ PRETHODNE(IH) GODINE</t>
  </si>
  <si>
    <r>
      <t>PRIJEDLOG FINANCIJSKOG PLANA ZDRAVSTVENE USTANOVE "ABC"</t>
    </r>
    <r>
      <rPr>
        <b/>
        <sz val="12"/>
        <color indexed="56"/>
        <rFont val="Calibri"/>
        <family val="2"/>
      </rPr>
      <t xml:space="preserve"> ZA 2020. I  PROJEKCIJA PLANA ZA  2021. I 2022. GODINU</t>
    </r>
  </si>
  <si>
    <t xml:space="preserve">PRIHODI I PRIMICI </t>
  </si>
  <si>
    <t xml:space="preserve">Izvor financiranja 1 Opći prihodi i primici </t>
  </si>
  <si>
    <t xml:space="preserve">Račun prihoda/
primitka </t>
  </si>
  <si>
    <t>Naziv računa</t>
  </si>
  <si>
    <t>Prijedlog plana za 2021.</t>
  </si>
  <si>
    <t>Prijedlog plana za 2022.</t>
  </si>
  <si>
    <t>Prihodi iz nadležnog proračuna za financiranje redovne djelatnosti proračunskih korisnika</t>
  </si>
  <si>
    <t xml:space="preserve">Prihodi iz nadležnog proračuna za financiranje redovne djelatnosti proračunskih korisnika -  pokriće manjka </t>
  </si>
  <si>
    <t>UKUPNO Izvor financiranja Opći prihodi i primici</t>
  </si>
  <si>
    <t>Izvor financiranja 3 Vlastiti prihodi</t>
  </si>
  <si>
    <t>Prihodi od imovine</t>
  </si>
  <si>
    <t>Prihodi od financijske imovine</t>
  </si>
  <si>
    <t>Prihodi od prodaje proizvoda i robe te pruženih usluga</t>
  </si>
  <si>
    <t>UKUPNO Izvor financiranja Vlastiti prihodi</t>
  </si>
  <si>
    <t xml:space="preserve">Izvor financiranja 4 Prihodi za posebne namjene </t>
  </si>
  <si>
    <t>Prihodi po posebnim propisima</t>
  </si>
  <si>
    <t>Ostali nespomenuti prihodi</t>
  </si>
  <si>
    <t>Prihodi od HZZO-a na temelju ugovornih obveza</t>
  </si>
  <si>
    <t xml:space="preserve">UKUPNO Izvor financiranja Prihodi za posebne namjene </t>
  </si>
  <si>
    <t xml:space="preserve">Izvor financiranja 5 Pomoći </t>
  </si>
  <si>
    <t xml:space="preserve"> Procjena 2005.</t>
  </si>
  <si>
    <t xml:space="preserve"> Procjena 2006.</t>
  </si>
  <si>
    <t>Pomoći od izvanproračunskih korisnika</t>
  </si>
  <si>
    <t>Pomoći proračunskim korisnicima iz proračuna koji im nije nadležan</t>
  </si>
  <si>
    <t>Pomoći temeljem prijenosa EU sredstava</t>
  </si>
  <si>
    <t>UKUPNO Izvor financiranja Pomoći</t>
  </si>
  <si>
    <t xml:space="preserve">Izvor financiranja 6 Donacije </t>
  </si>
  <si>
    <t>Donacije od pravnih i fizičkih osoba izvan općeg proračuna</t>
  </si>
  <si>
    <t>UKUPNO Izvor financiranja Donacije</t>
  </si>
  <si>
    <t>Izvor financiranja 7 Prihodi od nefinancijske imovine i nadoknade šteta s osnova osiguranja</t>
  </si>
  <si>
    <t>Prihodi od prodaje postrojenja i opreme</t>
  </si>
  <si>
    <t>Prihodi od prodaje prijevoznih sredstava</t>
  </si>
  <si>
    <t>UKUPNO Izvor financiranja Prihodi od nefinancijske imovine i nadoknade šteta s osnova osiguranja</t>
  </si>
  <si>
    <t>Sveukupno prihodi</t>
  </si>
  <si>
    <t>RASHODI I IZDACI</t>
  </si>
  <si>
    <t xml:space="preserve">1020 PROGRAM JAVNIH POTREBA U ZDRAVSTU </t>
  </si>
  <si>
    <t>A102011 Djelatnost zdravstvene zaštite</t>
  </si>
  <si>
    <t>Funkcijska klasifikacija: 0731</t>
  </si>
  <si>
    <t>Izvor financiranja  1 Opći prihodi i primici</t>
  </si>
  <si>
    <t>Račun rashoda/ izdatka</t>
  </si>
  <si>
    <t>Rashodi za usluge</t>
  </si>
  <si>
    <t>Nematerijalna imovina</t>
  </si>
  <si>
    <t>Građevinski objekti</t>
  </si>
  <si>
    <t>Postrojenja i oprema</t>
  </si>
  <si>
    <t>UKUPNO A/Tpr./Kpr.</t>
  </si>
  <si>
    <t xml:space="preserve">Izvor financiranja  3 Vlastiti prihodi </t>
  </si>
  <si>
    <t>Plaće</t>
  </si>
  <si>
    <t>Doprinosi na plaće</t>
  </si>
  <si>
    <t>Ostali rashodi</t>
  </si>
  <si>
    <t>Tekuće donacije</t>
  </si>
  <si>
    <t>Knjige, umjetnička djela i ostale izložbene vrijednosti</t>
  </si>
  <si>
    <t>Nematerijalna proizvedena imovina</t>
  </si>
  <si>
    <t xml:space="preserve">Ostali rashodi za zaposlene </t>
  </si>
  <si>
    <t>Naknade troškova zaposlenima</t>
  </si>
  <si>
    <t>Rashodi za materijal i energiju</t>
  </si>
  <si>
    <t>Ostali nespomenuti rashodi poslovanja</t>
  </si>
  <si>
    <t>Kamate za primljene kredite i zajmove</t>
  </si>
  <si>
    <t>Ostali financijski rashodi</t>
  </si>
  <si>
    <t>Naknade građanima i kućanstvima na temelju osiguranja i druge naknade</t>
  </si>
  <si>
    <t>Ostale naknade građanima i kućanstvima iz proračuna</t>
  </si>
  <si>
    <t>Izvor financiranja 6 Donacije</t>
  </si>
  <si>
    <t>Naknade za prijevoz, za rad na terenu i odvojeni život</t>
  </si>
  <si>
    <t>Stručno usavršavanje zaposlenika</t>
  </si>
  <si>
    <t>Sitni inventar i auto gume</t>
  </si>
  <si>
    <t>Brojčana oznaka i naziv aktivnosti/tekućeg ili kapitalnog projekta</t>
  </si>
  <si>
    <t xml:space="preserve">Axxxxx3 </t>
  </si>
  <si>
    <t xml:space="preserve"> Plan 200x.</t>
  </si>
  <si>
    <t>Namjenski primici od zaduživanja</t>
  </si>
  <si>
    <t xml:space="preserve"> Procjena 200x+1.</t>
  </si>
  <si>
    <t xml:space="preserve"> Procjena 200x+2.</t>
  </si>
  <si>
    <t xml:space="preserve">Axxxxx4 </t>
  </si>
  <si>
    <t>Uredski materijal i ostali materijalni rashodi</t>
  </si>
  <si>
    <t>Materijal i sirovine</t>
  </si>
  <si>
    <t>Zdravstvene i veterinarske usluge</t>
  </si>
  <si>
    <t>Intelektualne i osobne usluge</t>
  </si>
  <si>
    <t>Ostale usluge</t>
  </si>
  <si>
    <t xml:space="preserve">Axxxxx5 </t>
  </si>
  <si>
    <t>Zakupnine i najamnine</t>
  </si>
  <si>
    <t xml:space="preserve">Axxxxx6 </t>
  </si>
  <si>
    <t xml:space="preserve">Prijevozna sredstva </t>
  </si>
  <si>
    <t>K102021 Projekt izgradnje i opremanja dnevnih bolnica  i jednodnevne kirurgije</t>
  </si>
  <si>
    <t>Izvor financiranja 5 Pomoći</t>
  </si>
  <si>
    <t>Rashodi za nabavu proizvedene dugotrajne imov.</t>
  </si>
  <si>
    <t>Rashodi za dodatna ulaganja na nef. imovini</t>
  </si>
  <si>
    <t>Dodatna ulaganja na građevinskim objektima</t>
  </si>
  <si>
    <t>K102022 Projekt povećanja energetske učinkovitosti</t>
  </si>
  <si>
    <t>Rashodi za dodatna ulaganja na nefinancijskoj imovini</t>
  </si>
  <si>
    <t xml:space="preserve">K102023 Projekt opremanja nastavnog centra </t>
  </si>
  <si>
    <t xml:space="preserve">RASHODI PO IZVORIMA FINANCIRANJA </t>
  </si>
  <si>
    <t xml:space="preserve">Pomoći </t>
  </si>
  <si>
    <t xml:space="preserve">POKRIĆE MANJKA </t>
  </si>
  <si>
    <t xml:space="preserve">Izvor financiranja 1  Opći prihodi i primici - pokriće manjka </t>
  </si>
  <si>
    <t xml:space="preserve">Manjak prihoda poslovanja </t>
  </si>
  <si>
    <t>Sveukupno rashodi + pokriveni manjak</t>
  </si>
  <si>
    <t>PREGLED UKUPNIH PRIHODA I RASHODA PO IZVORIMA FINANCIRANJA - kontrolna tablica</t>
  </si>
  <si>
    <t>Oznaka IF</t>
  </si>
  <si>
    <t xml:space="preserve">Naziv izvora financiranja </t>
  </si>
  <si>
    <t>2024.</t>
  </si>
  <si>
    <t>2025.</t>
  </si>
  <si>
    <t xml:space="preserve">Opći prihodi i primici </t>
  </si>
  <si>
    <t xml:space="preserve">PRIHODI </t>
  </si>
  <si>
    <t>RASHODI</t>
  </si>
  <si>
    <t>MANJAK FINANCIRAN IZ TEKUĆIH PRIHODA</t>
  </si>
  <si>
    <t>3</t>
  </si>
  <si>
    <t xml:space="preserve">Višak korišten za rashode tekućih godina </t>
  </si>
  <si>
    <t xml:space="preserve">4 </t>
  </si>
  <si>
    <t xml:space="preserve">RAZLIKA  </t>
  </si>
  <si>
    <t xml:space="preserve">5 </t>
  </si>
  <si>
    <t>6</t>
  </si>
  <si>
    <t xml:space="preserve">RAZLIKA </t>
  </si>
  <si>
    <t>7</t>
  </si>
  <si>
    <t>8</t>
  </si>
  <si>
    <t>Namjenski primici</t>
  </si>
  <si>
    <t>PRIMICI</t>
  </si>
  <si>
    <t xml:space="preserve">IZDACI </t>
  </si>
  <si>
    <t>MANJAK POKRIVEN TEKUĆIM PRIHODIMA</t>
  </si>
  <si>
    <t>Ukupno primici</t>
  </si>
  <si>
    <t>Ukupno izdaci</t>
  </si>
  <si>
    <t>VIŠAK / MANJAK + NETO FINANCIRANJE+PRENESENI RAZULTAT</t>
  </si>
  <si>
    <t xml:space="preserve">VIŠAK KORIŠTEN ZA POKRIĆE RASHODA </t>
  </si>
  <si>
    <t xml:space="preserve">Vlastiti izvori </t>
  </si>
  <si>
    <t>Izvršenje prethodne godine</t>
  </si>
  <si>
    <t>Plan tekuće godine</t>
  </si>
  <si>
    <t xml:space="preserve">Izvršenje tekuće godine </t>
  </si>
  <si>
    <t>Plaće za redovan rad</t>
  </si>
  <si>
    <t>Doprinosi za obvezno zdravstveno osiguranje</t>
  </si>
  <si>
    <t>Doprinosi za obvezno osiguranje u slučaju nezaposlenosti</t>
  </si>
  <si>
    <t>3211</t>
  </si>
  <si>
    <t>Službena putovanja</t>
  </si>
  <si>
    <t>3212</t>
  </si>
  <si>
    <t>3221</t>
  </si>
  <si>
    <t>3223</t>
  </si>
  <si>
    <t>Energija</t>
  </si>
  <si>
    <t>3224</t>
  </si>
  <si>
    <t>Materijal i dijelovi za tekuće i investicijsko održavanje</t>
  </si>
  <si>
    <t>Indeks</t>
  </si>
  <si>
    <t>3121</t>
  </si>
  <si>
    <t>3231</t>
  </si>
  <si>
    <t>Usluge telefona, pošte i prijevoza</t>
  </si>
  <si>
    <t>3232</t>
  </si>
  <si>
    <t>Usluge tekućeg i investicijskog održavanja</t>
  </si>
  <si>
    <t>3234</t>
  </si>
  <si>
    <t>Komunalne usluge</t>
  </si>
  <si>
    <t>3238</t>
  </si>
  <si>
    <t>Računalne usluge</t>
  </si>
  <si>
    <t>3239</t>
  </si>
  <si>
    <t>3291</t>
  </si>
  <si>
    <t>Naknade za rad predstavničkih i izvršnih tijela, povjerenstava i slično</t>
  </si>
  <si>
    <t>3293</t>
  </si>
  <si>
    <t>Reprezentacija</t>
  </si>
  <si>
    <t>Pristojbe i naknade</t>
  </si>
  <si>
    <t>3299</t>
  </si>
  <si>
    <t>3431</t>
  </si>
  <si>
    <t>Bankarske usluge i usluge platnog prometa</t>
  </si>
  <si>
    <t>4222</t>
  </si>
  <si>
    <t>Komunikacijska oprema</t>
  </si>
  <si>
    <t>4221</t>
  </si>
  <si>
    <t>Uredska oprema i namještaj</t>
  </si>
  <si>
    <t>6=4/3*100</t>
  </si>
  <si>
    <t>5=4/2*100</t>
  </si>
  <si>
    <t>Pomoći  - višak</t>
  </si>
  <si>
    <t>671</t>
  </si>
  <si>
    <t>6711</t>
  </si>
  <si>
    <t>Prihodi iz nadležnog proračuna za financiranje rashoda poslovanja</t>
  </si>
  <si>
    <t>6712</t>
  </si>
  <si>
    <t>Prihodi iz nadležnog proračuna za financiranje rashoda za nabavu nefinancijske imovine</t>
  </si>
  <si>
    <t xml:space="preserve">Tekuće pomoći od izvanproračunskih korisnika </t>
  </si>
  <si>
    <t>6341</t>
  </si>
  <si>
    <t>636</t>
  </si>
  <si>
    <t>6361</t>
  </si>
  <si>
    <t>Tekuće pomoći proračunskim korisnicima iz proračuna koji im nije nadležan</t>
  </si>
  <si>
    <t xml:space="preserve">Ostali nespomenuti prihodi </t>
  </si>
  <si>
    <t>6615</t>
  </si>
  <si>
    <t>Prihodi od pruženih usluga</t>
  </si>
  <si>
    <t>Kapitalne donacije</t>
  </si>
  <si>
    <t>634</t>
  </si>
  <si>
    <t>661</t>
  </si>
  <si>
    <t xml:space="preserve">Pomoći proračunskim korisnicima iz proračuna koji im nije nadležan </t>
  </si>
  <si>
    <t>Donacije od pravnih i fizičkih osoba izvan općeg proračuna i povrat donacija po protestiranim jamstvima</t>
  </si>
  <si>
    <t xml:space="preserve">MANJAK POKRIVEN TEKUĆIM PRIHODIMA </t>
  </si>
  <si>
    <t>9</t>
  </si>
  <si>
    <t>Vlastiti izvori</t>
  </si>
  <si>
    <t>92</t>
  </si>
  <si>
    <t>922</t>
  </si>
  <si>
    <t>Višak/manjak prihoda</t>
  </si>
  <si>
    <t>Višak prihoda</t>
  </si>
  <si>
    <t>9222</t>
  </si>
  <si>
    <t xml:space="preserve">Manjak prihoda </t>
  </si>
  <si>
    <t xml:space="preserve">UKUPNO RASHODI </t>
  </si>
  <si>
    <t>Program javnih potreba u zdravstvu</t>
  </si>
  <si>
    <t>A100003</t>
  </si>
  <si>
    <t>AKTIVNOST Povećani zdravstveni standard</t>
  </si>
  <si>
    <t>Pomoći iz gradskih i općinskih proračuna</t>
  </si>
  <si>
    <t>A100007</t>
  </si>
  <si>
    <t>AKTIVNOST Financiranje programa investicijskog zbrinjavanja</t>
  </si>
  <si>
    <t>Opći prihodi zdravstvo</t>
  </si>
  <si>
    <t>P1001</t>
  </si>
  <si>
    <t>P1002</t>
  </si>
  <si>
    <t>Minimalni financijski standard - zdravstvo</t>
  </si>
  <si>
    <t>A100001</t>
  </si>
  <si>
    <t>AKTIVNOST Financiranje održavanja zdravstvenih ustanova</t>
  </si>
  <si>
    <t>Službena, radna i zaštitna odjeća i obuća</t>
  </si>
  <si>
    <t>K100002</t>
  </si>
  <si>
    <t>KAPITALNI PROJEKT Ulaganje u objekte zdravstva</t>
  </si>
  <si>
    <t>Medicinska i laboratorijska oprema</t>
  </si>
  <si>
    <t>P1003</t>
  </si>
  <si>
    <t>Zdravstvene ustanove</t>
  </si>
  <si>
    <t>AKTIVNOST Redovna djelatnost - zdravstvene ustanove</t>
  </si>
  <si>
    <t>Zatezne kamate</t>
  </si>
  <si>
    <t>Ostali nespomenuti financijski rashodi</t>
  </si>
  <si>
    <t>Tekuće donacije u novcu</t>
  </si>
  <si>
    <t>Tekuće donacije u naravi</t>
  </si>
  <si>
    <t>Rashodi za nabavu neproizvedene dugotrajne imovine</t>
  </si>
  <si>
    <t>Ostala prava</t>
  </si>
  <si>
    <t>Oprema za održavanje i zaštitu</t>
  </si>
  <si>
    <t>Ugovorne kazne i ostale naknade štete</t>
  </si>
  <si>
    <t>Ostale kazne</t>
  </si>
  <si>
    <t>Plaće za prekovremeni rad</t>
  </si>
  <si>
    <t>Plaće za posebne uvjete rada</t>
  </si>
  <si>
    <t>Usluge promidžbe i informiranja</t>
  </si>
  <si>
    <t>Premije osiguranja</t>
  </si>
  <si>
    <t>Troškovi sudskih postupaka</t>
  </si>
  <si>
    <t>Prihodi od prodaje nefinancijske imovine</t>
  </si>
  <si>
    <t>Manjak prihoda</t>
  </si>
  <si>
    <t>A100025</t>
  </si>
  <si>
    <t>Razdjel 003</t>
  </si>
  <si>
    <t>Upravni odjel za zdravstvo, socijalnu skrb i hrvatske branitelje</t>
  </si>
  <si>
    <t>Glava 00301</t>
  </si>
  <si>
    <t>Zdravstvo</t>
  </si>
  <si>
    <t>Podglava</t>
  </si>
  <si>
    <t>46760 Zavod za hitnu medicinu SMŽ</t>
  </si>
  <si>
    <t>A03</t>
  </si>
  <si>
    <t>Djelatnost upravnog odjela za zdravstvo, socijalnu skrb i hrv.bran.</t>
  </si>
  <si>
    <t>Rezultata poslovanja</t>
  </si>
  <si>
    <t>16</t>
  </si>
  <si>
    <t xml:space="preserve"> Opći prihodi zdravstvo</t>
  </si>
  <si>
    <t>Kazne, penali i naknade štete</t>
  </si>
  <si>
    <t>38</t>
  </si>
  <si>
    <t>3113</t>
  </si>
  <si>
    <t>3114</t>
  </si>
  <si>
    <t>3133</t>
  </si>
  <si>
    <t>Doprinosi za obvezno osiguranje u sl.nezaposlenosti</t>
  </si>
  <si>
    <t>3111</t>
  </si>
  <si>
    <t>71</t>
  </si>
  <si>
    <t>Prihodi od naknade štet od osiguranja</t>
  </si>
  <si>
    <t>6731</t>
  </si>
  <si>
    <t>673</t>
  </si>
  <si>
    <t>Prihodi od naknade štete s osnova osiguranja</t>
  </si>
  <si>
    <t>68</t>
  </si>
  <si>
    <t>683</t>
  </si>
  <si>
    <t>6831</t>
  </si>
  <si>
    <t>Kazne, upravne mjere i ostali prihodi</t>
  </si>
  <si>
    <t>Ostali prihodi</t>
  </si>
  <si>
    <t>64</t>
  </si>
  <si>
    <t>641</t>
  </si>
  <si>
    <t>6413</t>
  </si>
  <si>
    <t>6414</t>
  </si>
  <si>
    <t>Kamate na oročena sredstva i depozite po viđenju</t>
  </si>
  <si>
    <t>Prihodi od zateznih kamata</t>
  </si>
  <si>
    <t>Prijevozna sredstva u cestovnom prometu</t>
  </si>
  <si>
    <t xml:space="preserve">Skupina/ podskupina/ odjeljak </t>
  </si>
  <si>
    <t>57</t>
  </si>
  <si>
    <t>4224</t>
  </si>
  <si>
    <t>4223</t>
  </si>
  <si>
    <t>412</t>
  </si>
  <si>
    <t>4124</t>
  </si>
  <si>
    <t>62</t>
  </si>
  <si>
    <t xml:space="preserve">Kapitalne donacije </t>
  </si>
  <si>
    <t>RASHODI ZA NABAVU NEFINANCIJSKE IMOVINE</t>
  </si>
  <si>
    <t>RASHODI ZA NABAVU NEFINANCIJSKE IMOVINE - PREMA IZVORIMA FINANCIRANJA</t>
  </si>
  <si>
    <t>RASHODI POSLOVANJA - PREMA IZVORIMA FINANCIRANJA</t>
  </si>
  <si>
    <t>Kazne, penali i ostale naknade štete</t>
  </si>
  <si>
    <t>Prihodi za posebne namjene - manjak</t>
  </si>
  <si>
    <t>Vlastiri prihodi</t>
  </si>
  <si>
    <t>Donacije - višak</t>
  </si>
  <si>
    <t>Opći prihodi -manjak</t>
  </si>
  <si>
    <t>Prihodi s osnove nakn.štete od osig.</t>
  </si>
  <si>
    <t>Prihodi za posebne namjene - Pomoći MIN.ZDR.</t>
  </si>
  <si>
    <t>Pomoći - višak</t>
  </si>
  <si>
    <t>0721 Opće medicinske usluge</t>
  </si>
  <si>
    <t>072 Službe za vanjske pacijente</t>
  </si>
  <si>
    <t>07 Zdravstvo</t>
  </si>
  <si>
    <t>Plan prethodne godine</t>
  </si>
  <si>
    <t xml:space="preserve">Izvršenje prethodne godine </t>
  </si>
  <si>
    <t>Realizacija         01.06.-30.06.2024</t>
  </si>
  <si>
    <t>2026.</t>
  </si>
  <si>
    <t>6=3/2*100</t>
  </si>
  <si>
    <t>7=5/4*100</t>
  </si>
  <si>
    <t>6362</t>
  </si>
  <si>
    <t>Kapitalne pomoći proračunskim korisnicima iz proračuna koji im nije nadležan</t>
  </si>
  <si>
    <t>Prijevozna sredstva</t>
  </si>
  <si>
    <t>423</t>
  </si>
  <si>
    <t>4231</t>
  </si>
  <si>
    <t>52</t>
  </si>
  <si>
    <t>POLUGODIŠNJI IZVJEŠTAJ O IZVRŠENJU FINANCIJSKOG PLANA ZA 2025.g.</t>
  </si>
  <si>
    <t>Realizacija         01.06.-30.06.2025</t>
  </si>
  <si>
    <t>2027.</t>
  </si>
  <si>
    <t>Oprema za ostale namjene</t>
  </si>
  <si>
    <t>Rashodi lijekova i potrošnog mediconskog materijala kod zdravstvenih usluga</t>
  </si>
  <si>
    <t>Utrošak lijekova i medicinskog mateijala</t>
  </si>
  <si>
    <t>AKTIVNOST Redovna djelatnost</t>
  </si>
  <si>
    <t>6632</t>
  </si>
  <si>
    <t>4227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</si>
</sst>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 &quot;;[Red]&quot;-&quot;#,##0&quot; &quot;"/>
  </numFmts>
  <fonts count="47" x14ac:knownFonts="1">
    <font>
      <sz val="10"/>
      <color rgb="FF00000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002060"/>
      <name val="Calibri"/>
      <family val="2"/>
    </font>
    <font>
      <sz val="12"/>
      <color rgb="FF002060"/>
      <name val="Calibri"/>
      <family val="2"/>
    </font>
    <font>
      <sz val="10"/>
      <color indexed="8"/>
      <name val="Arial"/>
      <family val="2"/>
      <charset val="238"/>
    </font>
    <font>
      <b/>
      <sz val="12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indexed="8"/>
      <name val="MS Sans Serif"/>
      <family val="2"/>
      <charset val="238"/>
    </font>
    <font>
      <sz val="10"/>
      <name val="Arial"/>
      <family val="2"/>
    </font>
    <font>
      <b/>
      <sz val="12"/>
      <color indexed="56"/>
      <name val="Calibri"/>
      <family val="2"/>
    </font>
    <font>
      <sz val="12"/>
      <color rgb="FF002060"/>
      <name val="Calibri"/>
      <family val="2"/>
      <scheme val="minor"/>
    </font>
    <font>
      <i/>
      <sz val="12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i/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i/>
      <sz val="8"/>
      <color rgb="FF00206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8"/>
      <name val="Arial"/>
      <family val="2"/>
    </font>
    <font>
      <i/>
      <sz val="8"/>
      <color rgb="FF002060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0000"/>
      <name val="Calibri"/>
      <family val="2"/>
    </font>
    <font>
      <b/>
      <i/>
      <sz val="8"/>
      <color rgb="FF002060"/>
      <name val="Calibri"/>
      <family val="2"/>
    </font>
    <font>
      <i/>
      <sz val="8"/>
      <color rgb="FF000000"/>
      <name val="Calibri"/>
      <family val="2"/>
    </font>
    <font>
      <b/>
      <sz val="11"/>
      <color rgb="FF002060"/>
      <name val="Calibri"/>
      <family val="2"/>
      <charset val="238"/>
    </font>
    <font>
      <sz val="11"/>
      <color rgb="FF002060"/>
      <name val="Arial"/>
      <family val="2"/>
      <charset val="238"/>
    </font>
    <font>
      <b/>
      <i/>
      <sz val="11"/>
      <color rgb="FF002060"/>
      <name val="Calibri"/>
      <family val="2"/>
    </font>
    <font>
      <sz val="12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i/>
      <sz val="12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sz val="12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EBF7"/>
        <bgColor rgb="FFDDEBF7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DDEBF7"/>
      </patternFill>
    </fill>
    <fill>
      <patternFill patternType="solid">
        <fgColor theme="0"/>
        <bgColor rgb="FFFFFFFF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0" tint="-0.34998626667073579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FFFFFF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rgb="FF002060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4" fillId="0" borderId="0"/>
    <xf numFmtId="0" fontId="16" fillId="0" borderId="0"/>
    <xf numFmtId="0" fontId="17" fillId="0" borderId="0"/>
    <xf numFmtId="0" fontId="7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7" fillId="0" borderId="0"/>
  </cellStyleXfs>
  <cellXfs count="525">
    <xf numFmtId="0" fontId="0" fillId="0" borderId="0" xfId="0"/>
    <xf numFmtId="49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right" vertical="center"/>
    </xf>
    <xf numFmtId="0" fontId="11" fillId="9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3" fontId="11" fillId="2" borderId="0" xfId="0" applyNumberFormat="1" applyFont="1" applyFill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vertical="center"/>
    </xf>
    <xf numFmtId="3" fontId="9" fillId="2" borderId="6" xfId="0" applyNumberFormat="1" applyFont="1" applyFill="1" applyBorder="1" applyAlignment="1">
      <alignment horizontal="right" vertical="center" wrapText="1"/>
    </xf>
    <xf numFmtId="49" fontId="9" fillId="9" borderId="6" xfId="0" applyNumberFormat="1" applyFont="1" applyFill="1" applyBorder="1" applyAlignment="1">
      <alignment vertical="center"/>
    </xf>
    <xf numFmtId="3" fontId="9" fillId="9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right" vertical="center"/>
    </xf>
    <xf numFmtId="3" fontId="9" fillId="2" borderId="6" xfId="0" applyNumberFormat="1" applyFont="1" applyFill="1" applyBorder="1" applyAlignment="1">
      <alignment horizontal="right" vertical="center"/>
    </xf>
    <xf numFmtId="0" fontId="8" fillId="0" borderId="0" xfId="3" applyFont="1" applyAlignment="1">
      <alignment vertical="center" wrapText="1"/>
    </xf>
    <xf numFmtId="3" fontId="19" fillId="0" borderId="0" xfId="3" applyNumberFormat="1" applyFont="1"/>
    <xf numFmtId="3" fontId="8" fillId="0" borderId="0" xfId="3" applyNumberFormat="1" applyFont="1" applyAlignment="1">
      <alignment vertical="center"/>
    </xf>
    <xf numFmtId="49" fontId="12" fillId="0" borderId="0" xfId="3" applyNumberFormat="1" applyFont="1"/>
    <xf numFmtId="49" fontId="19" fillId="0" borderId="0" xfId="3" applyNumberFormat="1" applyFont="1" applyAlignment="1">
      <alignment horizontal="center"/>
    </xf>
    <xf numFmtId="49" fontId="19" fillId="0" borderId="0" xfId="3" applyNumberFormat="1" applyFont="1"/>
    <xf numFmtId="0" fontId="12" fillId="0" borderId="18" xfId="3" applyFont="1" applyBorder="1" applyAlignment="1">
      <alignment horizontal="center" vertical="center"/>
    </xf>
    <xf numFmtId="0" fontId="12" fillId="0" borderId="19" xfId="3" applyFont="1" applyBorder="1" applyAlignment="1">
      <alignment horizontal="left" vertical="center" wrapText="1"/>
    </xf>
    <xf numFmtId="3" fontId="12" fillId="0" borderId="19" xfId="3" applyNumberFormat="1" applyFont="1" applyBorder="1" applyAlignment="1">
      <alignment horizontal="right" vertical="center"/>
    </xf>
    <xf numFmtId="3" fontId="12" fillId="0" borderId="20" xfId="3" applyNumberFormat="1" applyFont="1" applyBorder="1" applyAlignment="1">
      <alignment horizontal="right" vertical="center"/>
    </xf>
    <xf numFmtId="0" fontId="20" fillId="0" borderId="21" xfId="3" applyFont="1" applyBorder="1" applyAlignment="1">
      <alignment horizontal="center" vertical="center"/>
    </xf>
    <xf numFmtId="0" fontId="20" fillId="0" borderId="22" xfId="3" applyFont="1" applyBorder="1" applyAlignment="1">
      <alignment horizontal="left" vertical="center" wrapText="1"/>
    </xf>
    <xf numFmtId="3" fontId="20" fillId="0" borderId="22" xfId="3" applyNumberFormat="1" applyFont="1" applyBorder="1" applyAlignment="1">
      <alignment vertical="center"/>
    </xf>
    <xf numFmtId="3" fontId="20" fillId="0" borderId="23" xfId="3" applyNumberFormat="1" applyFont="1" applyBorder="1" applyAlignment="1">
      <alignment vertical="center"/>
    </xf>
    <xf numFmtId="0" fontId="20" fillId="0" borderId="24" xfId="3" applyFont="1" applyBorder="1" applyAlignment="1">
      <alignment horizontal="center" vertical="center"/>
    </xf>
    <xf numFmtId="0" fontId="20" fillId="0" borderId="25" xfId="3" applyFont="1" applyBorder="1" applyAlignment="1">
      <alignment horizontal="left" vertical="center" wrapText="1"/>
    </xf>
    <xf numFmtId="3" fontId="20" fillId="0" borderId="25" xfId="3" applyNumberFormat="1" applyFont="1" applyBorder="1" applyAlignment="1">
      <alignment vertical="center"/>
    </xf>
    <xf numFmtId="3" fontId="20" fillId="0" borderId="26" xfId="3" applyNumberFormat="1" applyFont="1" applyBorder="1" applyAlignment="1">
      <alignment vertical="center"/>
    </xf>
    <xf numFmtId="3" fontId="12" fillId="0" borderId="6" xfId="3" applyNumberFormat="1" applyFont="1" applyBorder="1" applyAlignment="1">
      <alignment horizontal="right" vertical="center"/>
    </xf>
    <xf numFmtId="3" fontId="12" fillId="0" borderId="0" xfId="3" quotePrefix="1" applyNumberFormat="1" applyFont="1" applyAlignment="1">
      <alignment horizontal="center" vertical="center"/>
    </xf>
    <xf numFmtId="3" fontId="12" fillId="0" borderId="0" xfId="3" applyNumberFormat="1" applyFont="1" applyAlignment="1">
      <alignment horizontal="right" vertical="center"/>
    </xf>
    <xf numFmtId="0" fontId="12" fillId="0" borderId="21" xfId="3" applyFont="1" applyBorder="1" applyAlignment="1">
      <alignment horizontal="center" vertical="center"/>
    </xf>
    <xf numFmtId="0" fontId="12" fillId="0" borderId="22" xfId="3" applyFont="1" applyBorder="1" applyAlignment="1">
      <alignment horizontal="left" vertical="center" wrapText="1"/>
    </xf>
    <xf numFmtId="3" fontId="12" fillId="0" borderId="22" xfId="3" applyNumberFormat="1" applyFont="1" applyBorder="1" applyAlignment="1">
      <alignment horizontal="right" vertical="center"/>
    </xf>
    <xf numFmtId="3" fontId="12" fillId="0" borderId="23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/>
    </xf>
    <xf numFmtId="3" fontId="12" fillId="0" borderId="0" xfId="3" applyNumberFormat="1" applyFont="1"/>
    <xf numFmtId="3" fontId="8" fillId="0" borderId="5" xfId="3" quotePrefix="1" applyNumberFormat="1" applyFont="1" applyBorder="1" applyAlignment="1">
      <alignment horizontal="center" vertical="center" wrapText="1"/>
    </xf>
    <xf numFmtId="3" fontId="19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0" xfId="3" applyNumberFormat="1" applyFont="1" applyAlignment="1">
      <alignment horizontal="right"/>
    </xf>
    <xf numFmtId="3" fontId="8" fillId="0" borderId="0" xfId="3" applyNumberFormat="1" applyFont="1"/>
    <xf numFmtId="3" fontId="20" fillId="0" borderId="22" xfId="3" applyNumberFormat="1" applyFont="1" applyBorder="1" applyAlignment="1">
      <alignment horizontal="right" vertical="center"/>
    </xf>
    <xf numFmtId="3" fontId="20" fillId="0" borderId="23" xfId="3" applyNumberFormat="1" applyFont="1" applyBorder="1" applyAlignment="1">
      <alignment horizontal="right" vertical="center"/>
    </xf>
    <xf numFmtId="3" fontId="20" fillId="0" borderId="0" xfId="3" applyNumberFormat="1" applyFont="1" applyAlignment="1">
      <alignment horizontal="right" vertical="center"/>
    </xf>
    <xf numFmtId="3" fontId="20" fillId="0" borderId="25" xfId="3" applyNumberFormat="1" applyFont="1" applyBorder="1" applyAlignment="1">
      <alignment horizontal="right" vertical="center"/>
    </xf>
    <xf numFmtId="3" fontId="20" fillId="0" borderId="26" xfId="3" applyNumberFormat="1" applyFont="1" applyBorder="1" applyAlignment="1">
      <alignment horizontal="right" vertical="center"/>
    </xf>
    <xf numFmtId="0" fontId="19" fillId="0" borderId="0" xfId="3" applyFont="1" applyAlignment="1">
      <alignment horizontal="center" wrapText="1"/>
    </xf>
    <xf numFmtId="0" fontId="8" fillId="0" borderId="0" xfId="3" applyFont="1"/>
    <xf numFmtId="49" fontId="12" fillId="0" borderId="0" xfId="3" quotePrefix="1" applyNumberFormat="1" applyFont="1" applyAlignment="1">
      <alignment horizontal="center" vertical="center" wrapText="1"/>
    </xf>
    <xf numFmtId="0" fontId="12" fillId="0" borderId="0" xfId="3" quotePrefix="1" applyFont="1" applyAlignment="1">
      <alignment horizontal="left" vertical="center"/>
    </xf>
    <xf numFmtId="49" fontId="19" fillId="0" borderId="0" xfId="3" applyNumberFormat="1" applyFont="1" applyAlignment="1">
      <alignment vertical="center"/>
    </xf>
    <xf numFmtId="49" fontId="19" fillId="0" borderId="0" xfId="3" applyNumberFormat="1" applyFont="1" applyAlignment="1">
      <alignment horizontal="center" vertical="center"/>
    </xf>
    <xf numFmtId="3" fontId="12" fillId="0" borderId="6" xfId="3" applyNumberFormat="1" applyFont="1" applyBorder="1" applyAlignment="1">
      <alignment vertical="center"/>
    </xf>
    <xf numFmtId="0" fontId="8" fillId="0" borderId="0" xfId="3" applyFont="1" applyAlignment="1">
      <alignment wrapText="1"/>
    </xf>
    <xf numFmtId="3" fontId="8" fillId="0" borderId="0" xfId="3" quotePrefix="1" applyNumberFormat="1" applyFont="1" applyAlignment="1">
      <alignment vertical="center" wrapText="1"/>
    </xf>
    <xf numFmtId="3" fontId="19" fillId="0" borderId="0" xfId="3" applyNumberFormat="1" applyFont="1" applyAlignment="1">
      <alignment horizontal="left"/>
    </xf>
    <xf numFmtId="3" fontId="8" fillId="0" borderId="0" xfId="3" quotePrefix="1" applyNumberFormat="1" applyFont="1" applyAlignment="1">
      <alignment horizontal="left"/>
    </xf>
    <xf numFmtId="3" fontId="8" fillId="0" borderId="0" xfId="3" applyNumberFormat="1" applyFont="1" applyAlignment="1">
      <alignment horizontal="left"/>
    </xf>
    <xf numFmtId="3" fontId="12" fillId="0" borderId="0" xfId="3" applyNumberFormat="1" applyFont="1" applyAlignment="1">
      <alignment vertical="center"/>
    </xf>
    <xf numFmtId="0" fontId="12" fillId="0" borderId="21" xfId="3" applyFont="1" applyBorder="1" applyAlignment="1">
      <alignment horizontal="center"/>
    </xf>
    <xf numFmtId="0" fontId="20" fillId="0" borderId="21" xfId="3" applyFont="1" applyBorder="1" applyAlignment="1">
      <alignment horizontal="center"/>
    </xf>
    <xf numFmtId="3" fontId="20" fillId="0" borderId="0" xfId="3" applyNumberFormat="1" applyFont="1" applyAlignment="1">
      <alignment vertical="center"/>
    </xf>
    <xf numFmtId="3" fontId="20" fillId="0" borderId="0" xfId="3" applyNumberFormat="1" applyFont="1"/>
    <xf numFmtId="3" fontId="12" fillId="0" borderId="7" xfId="3" applyNumberFormat="1" applyFont="1" applyBorder="1" applyAlignment="1">
      <alignment horizontal="right" vertical="center"/>
    </xf>
    <xf numFmtId="0" fontId="12" fillId="0" borderId="18" xfId="3" applyFont="1" applyBorder="1" applyAlignment="1">
      <alignment horizontal="center"/>
    </xf>
    <xf numFmtId="3" fontId="12" fillId="0" borderId="28" xfId="3" applyNumberFormat="1" applyFont="1" applyBorder="1" applyAlignment="1">
      <alignment horizontal="right"/>
    </xf>
    <xf numFmtId="3" fontId="12" fillId="0" borderId="19" xfId="3" applyNumberFormat="1" applyFont="1" applyBorder="1" applyAlignment="1">
      <alignment horizontal="right"/>
    </xf>
    <xf numFmtId="3" fontId="19" fillId="0" borderId="22" xfId="3" applyNumberFormat="1" applyFont="1" applyBorder="1"/>
    <xf numFmtId="0" fontId="12" fillId="0" borderId="22" xfId="4" applyFont="1" applyBorder="1" applyAlignment="1">
      <alignment horizontal="left" vertical="center" wrapText="1"/>
    </xf>
    <xf numFmtId="3" fontId="19" fillId="0" borderId="23" xfId="3" applyNumberFormat="1" applyFont="1" applyBorder="1" applyAlignment="1">
      <alignment vertical="center"/>
    </xf>
    <xf numFmtId="0" fontId="19" fillId="0" borderId="21" xfId="3" applyFont="1" applyBorder="1" applyAlignment="1">
      <alignment horizontal="center" vertical="center"/>
    </xf>
    <xf numFmtId="0" fontId="19" fillId="0" borderId="22" xfId="3" applyFont="1" applyBorder="1" applyAlignment="1">
      <alignment horizontal="left" vertical="center" wrapText="1"/>
    </xf>
    <xf numFmtId="3" fontId="19" fillId="0" borderId="22" xfId="3" applyNumberFormat="1" applyFont="1" applyBorder="1" applyAlignment="1">
      <alignment horizontal="right"/>
    </xf>
    <xf numFmtId="3" fontId="19" fillId="0" borderId="29" xfId="3" applyNumberFormat="1" applyFont="1" applyBorder="1"/>
    <xf numFmtId="3" fontId="19" fillId="0" borderId="30" xfId="3" applyNumberFormat="1" applyFont="1" applyBorder="1"/>
    <xf numFmtId="3" fontId="19" fillId="0" borderId="23" xfId="3" applyNumberFormat="1" applyFont="1" applyBorder="1"/>
    <xf numFmtId="3" fontId="12" fillId="0" borderId="22" xfId="3" applyNumberFormat="1" applyFont="1" applyBorder="1" applyAlignment="1">
      <alignment horizontal="right"/>
    </xf>
    <xf numFmtId="0" fontId="19" fillId="0" borderId="24" xfId="3" applyFont="1" applyBorder="1" applyAlignment="1">
      <alignment horizontal="center" vertical="center"/>
    </xf>
    <xf numFmtId="0" fontId="19" fillId="0" borderId="25" xfId="3" applyFont="1" applyBorder="1" applyAlignment="1">
      <alignment horizontal="left" vertical="center" wrapText="1"/>
    </xf>
    <xf numFmtId="3" fontId="19" fillId="0" borderId="25" xfId="3" applyNumberFormat="1" applyFont="1" applyBorder="1" applyAlignment="1">
      <alignment horizontal="right"/>
    </xf>
    <xf numFmtId="3" fontId="19" fillId="0" borderId="25" xfId="3" applyNumberFormat="1" applyFont="1" applyBorder="1"/>
    <xf numFmtId="3" fontId="19" fillId="0" borderId="25" xfId="3" applyNumberFormat="1" applyFont="1" applyBorder="1" applyAlignment="1">
      <alignment horizontal="right" vertical="center"/>
    </xf>
    <xf numFmtId="3" fontId="19" fillId="0" borderId="26" xfId="3" applyNumberFormat="1" applyFont="1" applyBorder="1"/>
    <xf numFmtId="3" fontId="12" fillId="0" borderId="27" xfId="3" quotePrefix="1" applyNumberFormat="1" applyFont="1" applyBorder="1" applyAlignment="1">
      <alignment horizontal="center" vertical="center"/>
    </xf>
    <xf numFmtId="3" fontId="19" fillId="0" borderId="22" xfId="3" applyNumberFormat="1" applyFont="1" applyBorder="1" applyAlignment="1">
      <alignment horizontal="right" vertical="center"/>
    </xf>
    <xf numFmtId="3" fontId="12" fillId="0" borderId="0" xfId="3" applyNumberFormat="1" applyFont="1" applyAlignment="1">
      <alignment horizontal="center" vertical="center"/>
    </xf>
    <xf numFmtId="3" fontId="19" fillId="0" borderId="0" xfId="3" applyNumberFormat="1" applyFont="1" applyAlignment="1">
      <alignment vertical="center"/>
    </xf>
    <xf numFmtId="0" fontId="12" fillId="0" borderId="27" xfId="3" quotePrefix="1" applyFont="1" applyBorder="1" applyAlignment="1">
      <alignment horizontal="center" vertical="center"/>
    </xf>
    <xf numFmtId="0" fontId="12" fillId="0" borderId="0" xfId="3" quotePrefix="1" applyFont="1" applyAlignment="1">
      <alignment horizontal="center" vertical="center"/>
    </xf>
    <xf numFmtId="3" fontId="12" fillId="0" borderId="0" xfId="3" applyNumberFormat="1" applyFont="1" applyAlignment="1">
      <alignment horizontal="center"/>
    </xf>
    <xf numFmtId="3" fontId="19" fillId="0" borderId="0" xfId="3" applyNumberFormat="1" applyFont="1" applyAlignment="1">
      <alignment horizontal="right" vertical="center"/>
    </xf>
    <xf numFmtId="3" fontId="12" fillId="0" borderId="16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left" vertical="center"/>
    </xf>
    <xf numFmtId="3" fontId="8" fillId="0" borderId="0" xfId="3" applyNumberFormat="1" applyFont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9" fillId="0" borderId="0" xfId="3" applyNumberFormat="1" applyFont="1" applyAlignment="1">
      <alignment horizontal="center"/>
    </xf>
    <xf numFmtId="3" fontId="12" fillId="0" borderId="0" xfId="3" applyNumberFormat="1" applyFont="1" applyAlignment="1">
      <alignment vertical="center" wrapText="1"/>
    </xf>
    <xf numFmtId="3" fontId="12" fillId="0" borderId="0" xfId="3" quotePrefix="1" applyNumberFormat="1" applyFont="1" applyAlignment="1">
      <alignment vertical="center"/>
    </xf>
    <xf numFmtId="3" fontId="12" fillId="0" borderId="6" xfId="3" applyNumberFormat="1" applyFont="1" applyBorder="1"/>
    <xf numFmtId="3" fontId="12" fillId="0" borderId="7" xfId="3" applyNumberFormat="1" applyFont="1" applyBorder="1"/>
    <xf numFmtId="3" fontId="12" fillId="4" borderId="0" xfId="3" quotePrefix="1" applyNumberFormat="1" applyFont="1" applyFill="1" applyAlignment="1">
      <alignment horizontal="center" vertical="center"/>
    </xf>
    <xf numFmtId="3" fontId="12" fillId="4" borderId="0" xfId="3" applyNumberFormat="1" applyFont="1" applyFill="1" applyAlignment="1">
      <alignment vertical="center"/>
    </xf>
    <xf numFmtId="3" fontId="19" fillId="4" borderId="0" xfId="3" applyNumberFormat="1" applyFont="1" applyFill="1"/>
    <xf numFmtId="0" fontId="19" fillId="4" borderId="0" xfId="3" applyFont="1" applyFill="1" applyAlignment="1">
      <alignment horizontal="center"/>
    </xf>
    <xf numFmtId="3" fontId="8" fillId="4" borderId="6" xfId="3" applyNumberFormat="1" applyFont="1" applyFill="1" applyBorder="1" applyAlignment="1">
      <alignment horizontal="center" vertical="center" wrapText="1"/>
    </xf>
    <xf numFmtId="3" fontId="8" fillId="4" borderId="4" xfId="3" applyNumberFormat="1" applyFont="1" applyFill="1" applyBorder="1" applyAlignment="1">
      <alignment horizontal="center" vertical="center"/>
    </xf>
    <xf numFmtId="3" fontId="8" fillId="4" borderId="6" xfId="3" applyNumberFormat="1" applyFont="1" applyFill="1" applyBorder="1" applyAlignment="1">
      <alignment horizontal="center" vertical="center"/>
    </xf>
    <xf numFmtId="49" fontId="12" fillId="4" borderId="34" xfId="3" applyNumberFormat="1" applyFont="1" applyFill="1" applyBorder="1" applyAlignment="1">
      <alignment horizontal="center" vertical="center"/>
    </xf>
    <xf numFmtId="49" fontId="12" fillId="4" borderId="35" xfId="3" applyNumberFormat="1" applyFont="1" applyFill="1" applyBorder="1" applyAlignment="1">
      <alignment vertical="center"/>
    </xf>
    <xf numFmtId="49" fontId="19" fillId="4" borderId="36" xfId="3" applyNumberFormat="1" applyFont="1" applyFill="1" applyBorder="1" applyAlignment="1">
      <alignment vertical="center"/>
    </xf>
    <xf numFmtId="49" fontId="19" fillId="4" borderId="37" xfId="3" applyNumberFormat="1" applyFont="1" applyFill="1" applyBorder="1" applyAlignment="1">
      <alignment vertical="center"/>
    </xf>
    <xf numFmtId="49" fontId="19" fillId="4" borderId="38" xfId="3" applyNumberFormat="1" applyFont="1" applyFill="1" applyBorder="1" applyAlignment="1">
      <alignment vertical="center"/>
    </xf>
    <xf numFmtId="49" fontId="19" fillId="4" borderId="39" xfId="3" applyNumberFormat="1" applyFont="1" applyFill="1" applyBorder="1" applyAlignment="1">
      <alignment vertical="center"/>
    </xf>
    <xf numFmtId="49" fontId="19" fillId="4" borderId="24" xfId="3" applyNumberFormat="1" applyFont="1" applyFill="1" applyBorder="1" applyAlignment="1">
      <alignment vertical="center"/>
    </xf>
    <xf numFmtId="3" fontId="19" fillId="4" borderId="29" xfId="3" applyNumberFormat="1" applyFont="1" applyFill="1" applyBorder="1" applyAlignment="1">
      <alignment horizontal="right" vertical="center"/>
    </xf>
    <xf numFmtId="3" fontId="19" fillId="4" borderId="30" xfId="3" applyNumberFormat="1" applyFont="1" applyFill="1" applyBorder="1" applyAlignment="1">
      <alignment horizontal="right" vertical="center"/>
    </xf>
    <xf numFmtId="3" fontId="12" fillId="4" borderId="42" xfId="3" applyNumberFormat="1" applyFont="1" applyFill="1" applyBorder="1" applyAlignment="1">
      <alignment horizontal="right" vertical="center"/>
    </xf>
    <xf numFmtId="3" fontId="12" fillId="4" borderId="43" xfId="3" applyNumberFormat="1" applyFont="1" applyFill="1" applyBorder="1" applyAlignment="1">
      <alignment horizontal="right" vertical="center"/>
    </xf>
    <xf numFmtId="3" fontId="20" fillId="4" borderId="42" xfId="3" applyNumberFormat="1" applyFont="1" applyFill="1" applyBorder="1" applyAlignment="1">
      <alignment horizontal="right"/>
    </xf>
    <xf numFmtId="3" fontId="20" fillId="4" borderId="43" xfId="3" applyNumberFormat="1" applyFont="1" applyFill="1" applyBorder="1" applyAlignment="1">
      <alignment horizontal="right"/>
    </xf>
    <xf numFmtId="3" fontId="20" fillId="4" borderId="42" xfId="3" applyNumberFormat="1" applyFont="1" applyFill="1" applyBorder="1" applyAlignment="1">
      <alignment horizontal="right" vertical="center"/>
    </xf>
    <xf numFmtId="3" fontId="20" fillId="4" borderId="43" xfId="3" applyNumberFormat="1" applyFont="1" applyFill="1" applyBorder="1" applyAlignment="1">
      <alignment horizontal="right" vertical="center"/>
    </xf>
    <xf numFmtId="3" fontId="12" fillId="4" borderId="42" xfId="3" applyNumberFormat="1" applyFont="1" applyFill="1" applyBorder="1" applyAlignment="1">
      <alignment horizontal="right"/>
    </xf>
    <xf numFmtId="3" fontId="12" fillId="4" borderId="43" xfId="3" applyNumberFormat="1" applyFont="1" applyFill="1" applyBorder="1" applyAlignment="1">
      <alignment horizontal="right"/>
    </xf>
    <xf numFmtId="3" fontId="19" fillId="4" borderId="25" xfId="3" applyNumberFormat="1" applyFont="1" applyFill="1" applyBorder="1" applyAlignment="1">
      <alignment horizontal="right" vertical="center"/>
    </xf>
    <xf numFmtId="3" fontId="19" fillId="4" borderId="26" xfId="3" applyNumberFormat="1" applyFont="1" applyFill="1" applyBorder="1" applyAlignment="1">
      <alignment horizontal="right" vertical="center"/>
    </xf>
    <xf numFmtId="3" fontId="12" fillId="4" borderId="22" xfId="3" applyNumberFormat="1" applyFont="1" applyFill="1" applyBorder="1" applyAlignment="1">
      <alignment horizontal="right"/>
    </xf>
    <xf numFmtId="3" fontId="12" fillId="4" borderId="23" xfId="3" applyNumberFormat="1" applyFont="1" applyFill="1" applyBorder="1" applyAlignment="1">
      <alignment horizontal="right"/>
    </xf>
    <xf numFmtId="3" fontId="12" fillId="4" borderId="25" xfId="3" applyNumberFormat="1" applyFont="1" applyFill="1" applyBorder="1" applyAlignment="1">
      <alignment horizontal="right"/>
    </xf>
    <xf numFmtId="0" fontId="12" fillId="4" borderId="25" xfId="3" applyFont="1" applyFill="1" applyBorder="1" applyAlignment="1">
      <alignment horizontal="right"/>
    </xf>
    <xf numFmtId="3" fontId="12" fillId="4" borderId="26" xfId="3" applyNumberFormat="1" applyFont="1" applyFill="1" applyBorder="1" applyAlignment="1">
      <alignment horizontal="right"/>
    </xf>
    <xf numFmtId="3" fontId="12" fillId="4" borderId="29" xfId="3" applyNumberFormat="1" applyFont="1" applyFill="1" applyBorder="1" applyAlignment="1">
      <alignment horizontal="right" vertical="center"/>
    </xf>
    <xf numFmtId="3" fontId="12" fillId="4" borderId="30" xfId="3" applyNumberFormat="1" applyFont="1" applyFill="1" applyBorder="1" applyAlignment="1">
      <alignment horizontal="right" vertical="center"/>
    </xf>
    <xf numFmtId="3" fontId="19" fillId="0" borderId="40" xfId="3" applyNumberFormat="1" applyFont="1" applyBorder="1" applyAlignment="1">
      <alignment horizontal="right"/>
    </xf>
    <xf numFmtId="0" fontId="19" fillId="0" borderId="40" xfId="3" applyFont="1" applyBorder="1" applyAlignment="1">
      <alignment horizontal="right"/>
    </xf>
    <xf numFmtId="3" fontId="19" fillId="0" borderId="41" xfId="3" applyNumberFormat="1" applyFont="1" applyBorder="1" applyAlignment="1">
      <alignment horizontal="right"/>
    </xf>
    <xf numFmtId="3" fontId="11" fillId="2" borderId="0" xfId="0" applyNumberFormat="1" applyFont="1" applyFill="1" applyAlignment="1">
      <alignment horizontal="right" vertical="center"/>
    </xf>
    <xf numFmtId="0" fontId="20" fillId="4" borderId="45" xfId="3" applyFont="1" applyFill="1" applyBorder="1" applyAlignment="1">
      <alignment horizontal="center" vertical="center"/>
    </xf>
    <xf numFmtId="3" fontId="20" fillId="4" borderId="46" xfId="3" applyNumberFormat="1" applyFont="1" applyFill="1" applyBorder="1" applyAlignment="1">
      <alignment vertical="center"/>
    </xf>
    <xf numFmtId="3" fontId="20" fillId="4" borderId="17" xfId="3" applyNumberFormat="1" applyFont="1" applyFill="1" applyBorder="1" applyAlignment="1">
      <alignment vertical="center"/>
    </xf>
    <xf numFmtId="3" fontId="12" fillId="4" borderId="29" xfId="3" applyNumberFormat="1" applyFont="1" applyFill="1" applyBorder="1" applyAlignment="1">
      <alignment horizontal="right"/>
    </xf>
    <xf numFmtId="3" fontId="12" fillId="4" borderId="30" xfId="3" applyNumberFormat="1" applyFont="1" applyFill="1" applyBorder="1" applyAlignment="1">
      <alignment horizontal="right"/>
    </xf>
    <xf numFmtId="3" fontId="19" fillId="4" borderId="19" xfId="3" applyNumberFormat="1" applyFont="1" applyFill="1" applyBorder="1" applyAlignment="1">
      <alignment horizontal="right" vertical="center"/>
    </xf>
    <xf numFmtId="3" fontId="19" fillId="4" borderId="20" xfId="3" applyNumberFormat="1" applyFont="1" applyFill="1" applyBorder="1" applyAlignment="1">
      <alignment horizontal="right" vertical="center"/>
    </xf>
    <xf numFmtId="0" fontId="20" fillId="4" borderId="42" xfId="3" applyFont="1" applyFill="1" applyBorder="1" applyAlignment="1">
      <alignment horizontal="right"/>
    </xf>
    <xf numFmtId="3" fontId="19" fillId="4" borderId="40" xfId="3" applyNumberFormat="1" applyFont="1" applyFill="1" applyBorder="1" applyAlignment="1">
      <alignment horizontal="right" vertical="center"/>
    </xf>
    <xf numFmtId="0" fontId="20" fillId="4" borderId="42" xfId="3" applyFont="1" applyFill="1" applyBorder="1" applyAlignment="1">
      <alignment horizontal="right" vertical="center"/>
    </xf>
    <xf numFmtId="3" fontId="19" fillId="4" borderId="41" xfId="3" applyNumberFormat="1" applyFont="1" applyFill="1" applyBorder="1" applyAlignment="1">
      <alignment horizontal="right" vertical="center"/>
    </xf>
    <xf numFmtId="3" fontId="19" fillId="4" borderId="47" xfId="3" applyNumberFormat="1" applyFont="1" applyFill="1" applyBorder="1" applyAlignment="1">
      <alignment horizontal="right" vertical="center"/>
    </xf>
    <xf numFmtId="49" fontId="19" fillId="4" borderId="26" xfId="3" applyNumberFormat="1" applyFont="1" applyFill="1" applyBorder="1" applyAlignment="1">
      <alignment vertical="center"/>
    </xf>
    <xf numFmtId="49" fontId="12" fillId="4" borderId="43" xfId="3" applyNumberFormat="1" applyFont="1" applyFill="1" applyBorder="1" applyAlignment="1">
      <alignment horizontal="left" vertical="center" wrapText="1"/>
    </xf>
    <xf numFmtId="49" fontId="19" fillId="4" borderId="30" xfId="3" applyNumberFormat="1" applyFont="1" applyFill="1" applyBorder="1" applyAlignment="1">
      <alignment vertical="center"/>
    </xf>
    <xf numFmtId="49" fontId="12" fillId="4" borderId="43" xfId="3" applyNumberFormat="1" applyFont="1" applyFill="1" applyBorder="1" applyAlignment="1">
      <alignment vertical="center"/>
    </xf>
    <xf numFmtId="49" fontId="19" fillId="4" borderId="41" xfId="3" applyNumberFormat="1" applyFont="1" applyFill="1" applyBorder="1" applyAlignment="1">
      <alignment vertical="center"/>
    </xf>
    <xf numFmtId="0" fontId="8" fillId="4" borderId="0" xfId="1" applyFont="1" applyFill="1" applyAlignment="1">
      <alignment vertical="center" wrapText="1"/>
    </xf>
    <xf numFmtId="3" fontId="12" fillId="0" borderId="20" xfId="3" applyNumberFormat="1" applyFont="1" applyBorder="1" applyAlignment="1">
      <alignment horizontal="right"/>
    </xf>
    <xf numFmtId="3" fontId="12" fillId="0" borderId="25" xfId="3" applyNumberFormat="1" applyFont="1" applyBorder="1" applyAlignment="1">
      <alignment horizontal="right"/>
    </xf>
    <xf numFmtId="3" fontId="12" fillId="0" borderId="26" xfId="3" applyNumberFormat="1" applyFont="1" applyBorder="1" applyAlignment="1">
      <alignment horizontal="right"/>
    </xf>
    <xf numFmtId="3" fontId="9" fillId="2" borderId="6" xfId="0" applyNumberFormat="1" applyFont="1" applyFill="1" applyBorder="1" applyAlignment="1">
      <alignment horizontal="left" vertical="center"/>
    </xf>
    <xf numFmtId="3" fontId="11" fillId="2" borderId="6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center" vertical="center"/>
    </xf>
    <xf numFmtId="3" fontId="13" fillId="2" borderId="6" xfId="0" applyNumberFormat="1" applyFont="1" applyFill="1" applyBorder="1" applyAlignment="1">
      <alignment horizontal="left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3" fontId="20" fillId="0" borderId="0" xfId="0" applyNumberFormat="1" applyFont="1" applyAlignment="1">
      <alignment horizontal="left"/>
    </xf>
    <xf numFmtId="0" fontId="22" fillId="0" borderId="0" xfId="1" applyFont="1" applyAlignment="1">
      <alignment wrapText="1"/>
    </xf>
    <xf numFmtId="0" fontId="19" fillId="0" borderId="0" xfId="0" applyFont="1"/>
    <xf numFmtId="0" fontId="19" fillId="4" borderId="0" xfId="0" applyFont="1" applyFill="1"/>
    <xf numFmtId="0" fontId="8" fillId="2" borderId="1" xfId="0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vertical="center" wrapText="1"/>
    </xf>
    <xf numFmtId="3" fontId="19" fillId="0" borderId="0" xfId="0" applyNumberFormat="1" applyFont="1"/>
    <xf numFmtId="3" fontId="19" fillId="2" borderId="1" xfId="0" applyNumberFormat="1" applyFont="1" applyFill="1" applyBorder="1" applyAlignment="1">
      <alignment vertical="center" wrapText="1"/>
    </xf>
    <xf numFmtId="164" fontId="19" fillId="0" borderId="0" xfId="0" applyNumberFormat="1" applyFont="1"/>
    <xf numFmtId="3" fontId="19" fillId="2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12" fillId="3" borderId="9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3" fontId="8" fillId="2" borderId="13" xfId="0" applyNumberFormat="1" applyFont="1" applyFill="1" applyBorder="1" applyAlignment="1">
      <alignment horizontal="right" vertical="center"/>
    </xf>
    <xf numFmtId="3" fontId="12" fillId="3" borderId="9" xfId="0" applyNumberFormat="1" applyFont="1" applyFill="1" applyBorder="1" applyAlignment="1">
      <alignment horizontal="right" vertical="center"/>
    </xf>
    <xf numFmtId="0" fontId="12" fillId="0" borderId="0" xfId="0" applyFont="1"/>
    <xf numFmtId="3" fontId="12" fillId="0" borderId="0" xfId="0" applyNumberFormat="1" applyFont="1"/>
    <xf numFmtId="0" fontId="12" fillId="7" borderId="0" xfId="0" applyFont="1" applyFill="1" applyAlignment="1">
      <alignment vertical="center" wrapText="1"/>
    </xf>
    <xf numFmtId="0" fontId="12" fillId="7" borderId="0" xfId="0" applyFont="1" applyFill="1" applyAlignment="1">
      <alignment horizontal="right" vertical="center"/>
    </xf>
    <xf numFmtId="3" fontId="8" fillId="2" borderId="1" xfId="0" applyNumberFormat="1" applyFont="1" applyFill="1" applyBorder="1" applyAlignment="1">
      <alignment horizontal="right" vertical="center" wrapText="1"/>
    </xf>
    <xf numFmtId="0" fontId="20" fillId="0" borderId="0" xfId="0" applyFont="1"/>
    <xf numFmtId="3" fontId="20" fillId="0" borderId="0" xfId="0" applyNumberFormat="1" applyFont="1"/>
    <xf numFmtId="164" fontId="20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3" fontId="8" fillId="2" borderId="15" xfId="0" applyNumberFormat="1" applyFont="1" applyFill="1" applyBorder="1" applyAlignment="1">
      <alignment horizontal="right" vertical="center"/>
    </xf>
    <xf numFmtId="0" fontId="23" fillId="0" borderId="0" xfId="0" applyFont="1"/>
    <xf numFmtId="3" fontId="12" fillId="4" borderId="0" xfId="0" applyNumberFormat="1" applyFont="1" applyFill="1" applyAlignment="1">
      <alignment vertical="center"/>
    </xf>
    <xf numFmtId="3" fontId="12" fillId="8" borderId="0" xfId="0" applyNumberFormat="1" applyFont="1" applyFill="1" applyAlignment="1">
      <alignment horizontal="right" vertical="center"/>
    </xf>
    <xf numFmtId="0" fontId="8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3" fontId="12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3" fontId="24" fillId="0" borderId="0" xfId="0" applyNumberFormat="1" applyFont="1"/>
    <xf numFmtId="3" fontId="8" fillId="0" borderId="0" xfId="0" applyNumberFormat="1" applyFont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25" fillId="0" borderId="0" xfId="0" applyNumberFormat="1" applyFont="1"/>
    <xf numFmtId="3" fontId="12" fillId="0" borderId="0" xfId="0" applyNumberFormat="1" applyFont="1" applyAlignment="1">
      <alignment vertical="center"/>
    </xf>
    <xf numFmtId="3" fontId="19" fillId="0" borderId="0" xfId="0" applyNumberFormat="1" applyFont="1" applyAlignment="1">
      <alignment vertical="center"/>
    </xf>
    <xf numFmtId="3" fontId="19" fillId="0" borderId="0" xfId="0" applyNumberFormat="1" applyFont="1" applyAlignment="1">
      <alignment horizontal="right" vertical="center"/>
    </xf>
    <xf numFmtId="3" fontId="19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/>
    </xf>
    <xf numFmtId="3" fontId="12" fillId="0" borderId="3" xfId="0" applyNumberFormat="1" applyFont="1" applyBorder="1" applyAlignment="1">
      <alignment horizontal="right"/>
    </xf>
    <xf numFmtId="3" fontId="12" fillId="0" borderId="1" xfId="0" applyNumberFormat="1" applyFont="1" applyBorder="1" applyAlignment="1">
      <alignment horizontal="right"/>
    </xf>
    <xf numFmtId="3" fontId="27" fillId="0" borderId="6" xfId="0" applyNumberFormat="1" applyFont="1" applyBorder="1" applyAlignment="1">
      <alignment horizontal="center" vertical="center"/>
    </xf>
    <xf numFmtId="3" fontId="27" fillId="0" borderId="0" xfId="0" applyNumberFormat="1" applyFont="1" applyAlignment="1">
      <alignment horizontal="right" vertical="center"/>
    </xf>
    <xf numFmtId="3" fontId="27" fillId="0" borderId="0" xfId="0" applyNumberFormat="1" applyFont="1"/>
    <xf numFmtId="49" fontId="9" fillId="9" borderId="6" xfId="0" applyNumberFormat="1" applyFont="1" applyFill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right" vertical="center"/>
    </xf>
    <xf numFmtId="3" fontId="10" fillId="0" borderId="6" xfId="0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49" fontId="10" fillId="2" borderId="6" xfId="0" applyNumberFormat="1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/>
    </xf>
    <xf numFmtId="49" fontId="10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49" fontId="9" fillId="2" borderId="6" xfId="0" applyNumberFormat="1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vertical="center"/>
    </xf>
    <xf numFmtId="0" fontId="30" fillId="2" borderId="6" xfId="0" applyFont="1" applyFill="1" applyBorder="1" applyAlignment="1">
      <alignment horizontal="center" vertical="center"/>
    </xf>
    <xf numFmtId="49" fontId="30" fillId="2" borderId="6" xfId="0" applyNumberFormat="1" applyFont="1" applyFill="1" applyBorder="1" applyAlignment="1">
      <alignment horizontal="right" vertical="center"/>
    </xf>
    <xf numFmtId="49" fontId="30" fillId="2" borderId="6" xfId="0" applyNumberFormat="1" applyFont="1" applyFill="1" applyBorder="1" applyAlignment="1">
      <alignment vertical="center"/>
    </xf>
    <xf numFmtId="0" fontId="30" fillId="0" borderId="6" xfId="0" applyFont="1" applyBorder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 wrapText="1"/>
    </xf>
    <xf numFmtId="0" fontId="30" fillId="4" borderId="6" xfId="0" applyFont="1" applyFill="1" applyBorder="1" applyAlignment="1">
      <alignment vertical="center"/>
    </xf>
    <xf numFmtId="49" fontId="30" fillId="8" borderId="6" xfId="0" applyNumberFormat="1" applyFont="1" applyFill="1" applyBorder="1" applyAlignment="1">
      <alignment horizontal="right" vertical="center"/>
    </xf>
    <xf numFmtId="0" fontId="10" fillId="8" borderId="6" xfId="0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center" vertical="center" wrapText="1"/>
    </xf>
    <xf numFmtId="3" fontId="27" fillId="8" borderId="6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vertical="center"/>
    </xf>
    <xf numFmtId="49" fontId="9" fillId="2" borderId="16" xfId="0" applyNumberFormat="1" applyFont="1" applyFill="1" applyBorder="1" applyAlignment="1">
      <alignment vertical="center"/>
    </xf>
    <xf numFmtId="3" fontId="9" fillId="8" borderId="6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left" vertical="center"/>
    </xf>
    <xf numFmtId="0" fontId="30" fillId="11" borderId="6" xfId="0" applyFont="1" applyFill="1" applyBorder="1" applyAlignment="1">
      <alignment horizontal="center" vertical="center"/>
    </xf>
    <xf numFmtId="49" fontId="30" fillId="11" borderId="6" xfId="0" applyNumberFormat="1" applyFont="1" applyFill="1" applyBorder="1" applyAlignment="1">
      <alignment horizontal="right" vertical="center"/>
    </xf>
    <xf numFmtId="49" fontId="30" fillId="11" borderId="6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32" fillId="0" borderId="6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5" borderId="6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4" fillId="4" borderId="6" xfId="0" applyFon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0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5" fillId="5" borderId="6" xfId="0" applyFont="1" applyFill="1" applyBorder="1" applyAlignment="1">
      <alignment horizontal="right" vertical="center"/>
    </xf>
    <xf numFmtId="49" fontId="11" fillId="9" borderId="6" xfId="0" applyNumberFormat="1" applyFont="1" applyFill="1" applyBorder="1" applyAlignment="1">
      <alignment horizontal="left" vertical="center" wrapText="1"/>
    </xf>
    <xf numFmtId="49" fontId="10" fillId="8" borderId="6" xfId="0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left" vertical="center" wrapText="1"/>
    </xf>
    <xf numFmtId="3" fontId="9" fillId="2" borderId="15" xfId="0" applyNumberFormat="1" applyFont="1" applyFill="1" applyBorder="1" applyAlignment="1">
      <alignment horizontal="center" vertical="center" wrapText="1"/>
    </xf>
    <xf numFmtId="0" fontId="33" fillId="4" borderId="15" xfId="1" applyFont="1" applyFill="1" applyBorder="1" applyAlignment="1">
      <alignment horizontal="center" vertical="center" wrapText="1"/>
    </xf>
    <xf numFmtId="0" fontId="34" fillId="0" borderId="0" xfId="0" applyFont="1"/>
    <xf numFmtId="0" fontId="35" fillId="4" borderId="15" xfId="1" applyFont="1" applyFill="1" applyBorder="1" applyAlignment="1">
      <alignment horizontal="center" vertical="center" wrapText="1"/>
    </xf>
    <xf numFmtId="3" fontId="27" fillId="2" borderId="15" xfId="0" applyNumberFormat="1" applyFont="1" applyFill="1" applyBorder="1" applyAlignment="1">
      <alignment horizontal="center" vertical="center" wrapText="1"/>
    </xf>
    <xf numFmtId="0" fontId="36" fillId="0" borderId="0" xfId="0" applyFont="1"/>
    <xf numFmtId="49" fontId="9" fillId="0" borderId="15" xfId="8" applyNumberFormat="1" applyFont="1" applyBorder="1" applyAlignment="1">
      <alignment horizontal="left" vertical="center" wrapText="1"/>
    </xf>
    <xf numFmtId="49" fontId="37" fillId="4" borderId="15" xfId="1" applyNumberFormat="1" applyFont="1" applyFill="1" applyBorder="1" applyAlignment="1">
      <alignment horizontal="left" vertical="center" wrapText="1"/>
    </xf>
    <xf numFmtId="3" fontId="8" fillId="8" borderId="15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 wrapText="1"/>
    </xf>
    <xf numFmtId="3" fontId="8" fillId="8" borderId="15" xfId="0" applyNumberFormat="1" applyFont="1" applyFill="1" applyBorder="1" applyAlignment="1">
      <alignment horizontal="center" vertical="center" wrapText="1"/>
    </xf>
    <xf numFmtId="3" fontId="26" fillId="8" borderId="15" xfId="0" applyNumberFormat="1" applyFont="1" applyFill="1" applyBorder="1" applyAlignment="1">
      <alignment horizontal="center" vertical="center" wrapText="1"/>
    </xf>
    <xf numFmtId="3" fontId="27" fillId="0" borderId="15" xfId="0" applyNumberFormat="1" applyFont="1" applyBorder="1" applyAlignment="1">
      <alignment horizontal="center" vertical="center"/>
    </xf>
    <xf numFmtId="0" fontId="12" fillId="8" borderId="15" xfId="0" applyFont="1" applyFill="1" applyBorder="1" applyAlignment="1">
      <alignment horizontal="left" vertical="center" wrapText="1"/>
    </xf>
    <xf numFmtId="3" fontId="8" fillId="8" borderId="15" xfId="0" applyNumberFormat="1" applyFont="1" applyFill="1" applyBorder="1" applyAlignment="1">
      <alignment horizontal="left" vertical="center"/>
    </xf>
    <xf numFmtId="0" fontId="8" fillId="8" borderId="15" xfId="0" applyFont="1" applyFill="1" applyBorder="1" applyAlignment="1">
      <alignment horizontal="right" vertical="center"/>
    </xf>
    <xf numFmtId="0" fontId="8" fillId="8" borderId="1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2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center" vertical="center"/>
    </xf>
    <xf numFmtId="0" fontId="19" fillId="8" borderId="15" xfId="0" applyFont="1" applyFill="1" applyBorder="1" applyAlignment="1">
      <alignment horizontal="left" vertical="center" wrapText="1"/>
    </xf>
    <xf numFmtId="0" fontId="8" fillId="0" borderId="15" xfId="0" applyFont="1" applyBorder="1" applyAlignment="1">
      <alignment horizontal="right" vertical="center"/>
    </xf>
    <xf numFmtId="49" fontId="13" fillId="2" borderId="6" xfId="0" applyNumberFormat="1" applyFont="1" applyFill="1" applyBorder="1" applyAlignment="1">
      <alignment horizontal="center" vertical="center"/>
    </xf>
    <xf numFmtId="3" fontId="9" fillId="2" borderId="6" xfId="0" applyNumberFormat="1" applyFont="1" applyFill="1" applyBorder="1" applyAlignment="1">
      <alignment horizontal="left" vertical="center" wrapText="1"/>
    </xf>
    <xf numFmtId="3" fontId="12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/>
    </xf>
    <xf numFmtId="3" fontId="10" fillId="2" borderId="6" xfId="0" applyNumberFormat="1" applyFont="1" applyFill="1" applyBorder="1" applyAlignment="1">
      <alignment horizontal="left" vertical="center"/>
    </xf>
    <xf numFmtId="0" fontId="39" fillId="4" borderId="15" xfId="1" applyFont="1" applyFill="1" applyBorder="1" applyAlignment="1">
      <alignment horizontal="center" vertical="center" wrapText="1"/>
    </xf>
    <xf numFmtId="49" fontId="9" fillId="8" borderId="15" xfId="0" applyNumberFormat="1" applyFont="1" applyFill="1" applyBorder="1" applyAlignment="1">
      <alignment horizontal="center" vertical="center"/>
    </xf>
    <xf numFmtId="3" fontId="9" fillId="8" borderId="15" xfId="0" applyNumberFormat="1" applyFont="1" applyFill="1" applyBorder="1" applyAlignment="1">
      <alignment horizontal="left" vertical="center"/>
    </xf>
    <xf numFmtId="3" fontId="9" fillId="8" borderId="15" xfId="0" applyNumberFormat="1" applyFont="1" applyFill="1" applyBorder="1" applyAlignment="1">
      <alignment horizontal="left" vertical="top"/>
    </xf>
    <xf numFmtId="49" fontId="10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left" vertical="top"/>
    </xf>
    <xf numFmtId="49" fontId="13" fillId="8" borderId="15" xfId="0" applyNumberFormat="1" applyFont="1" applyFill="1" applyBorder="1" applyAlignment="1">
      <alignment horizontal="center" vertical="center"/>
    </xf>
    <xf numFmtId="3" fontId="12" fillId="12" borderId="15" xfId="0" applyNumberFormat="1" applyFont="1" applyFill="1" applyBorder="1" applyAlignment="1">
      <alignment horizontal="left" vertical="center"/>
    </xf>
    <xf numFmtId="3" fontId="12" fillId="12" borderId="15" xfId="0" applyNumberFormat="1" applyFont="1" applyFill="1" applyBorder="1" applyAlignment="1">
      <alignment horizontal="left" vertical="center" wrapText="1"/>
    </xf>
    <xf numFmtId="3" fontId="8" fillId="13" borderId="15" xfId="0" applyNumberFormat="1" applyFont="1" applyFill="1" applyBorder="1" applyAlignment="1">
      <alignment horizontal="left" vertical="center"/>
    </xf>
    <xf numFmtId="0" fontId="40" fillId="8" borderId="15" xfId="0" applyFont="1" applyFill="1" applyBorder="1" applyAlignment="1">
      <alignment horizontal="center" vertical="center"/>
    </xf>
    <xf numFmtId="0" fontId="40" fillId="8" borderId="15" xfId="0" applyFont="1" applyFill="1" applyBorder="1" applyAlignment="1">
      <alignment horizontal="left" vertical="center" wrapText="1"/>
    </xf>
    <xf numFmtId="3" fontId="8" fillId="6" borderId="15" xfId="0" applyNumberFormat="1" applyFont="1" applyFill="1" applyBorder="1" applyAlignment="1">
      <alignment horizontal="left" vertical="center"/>
    </xf>
    <xf numFmtId="3" fontId="12" fillId="14" borderId="15" xfId="0" applyNumberFormat="1" applyFont="1" applyFill="1" applyBorder="1" applyAlignment="1">
      <alignment horizontal="left" vertical="center"/>
    </xf>
    <xf numFmtId="0" fontId="12" fillId="14" borderId="15" xfId="0" applyFont="1" applyFill="1" applyBorder="1" applyAlignment="1">
      <alignment horizontal="left" vertical="center" wrapText="1"/>
    </xf>
    <xf numFmtId="3" fontId="42" fillId="0" borderId="15" xfId="0" applyNumberFormat="1" applyFont="1" applyBorder="1" applyAlignment="1">
      <alignment vertical="center"/>
    </xf>
    <xf numFmtId="3" fontId="42" fillId="16" borderId="15" xfId="0" applyNumberFormat="1" applyFont="1" applyFill="1" applyBorder="1" applyAlignment="1">
      <alignment vertical="center"/>
    </xf>
    <xf numFmtId="3" fontId="8" fillId="17" borderId="15" xfId="0" applyNumberFormat="1" applyFont="1" applyFill="1" applyBorder="1" applyAlignment="1">
      <alignment horizontal="left" vertical="center"/>
    </xf>
    <xf numFmtId="3" fontId="41" fillId="0" borderId="0" xfId="0" applyNumberFormat="1" applyFont="1"/>
    <xf numFmtId="3" fontId="41" fillId="0" borderId="0" xfId="0" applyNumberFormat="1" applyFont="1" applyAlignment="1">
      <alignment horizontal="right" vertical="center"/>
    </xf>
    <xf numFmtId="0" fontId="44" fillId="2" borderId="6" xfId="0" applyFont="1" applyFill="1" applyBorder="1" applyAlignment="1">
      <alignment horizontal="right" vertical="center"/>
    </xf>
    <xf numFmtId="49" fontId="44" fillId="2" borderId="6" xfId="0" applyNumberFormat="1" applyFont="1" applyFill="1" applyBorder="1" applyAlignment="1">
      <alignment horizontal="left" vertical="center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8" fillId="0" borderId="0" xfId="3" quotePrefix="1" applyNumberFormat="1" applyFont="1" applyBorder="1" applyAlignment="1">
      <alignment horizontal="left" wrapText="1"/>
    </xf>
    <xf numFmtId="0" fontId="20" fillId="4" borderId="33" xfId="3" applyFont="1" applyFill="1" applyBorder="1" applyAlignment="1">
      <alignment horizontal="center" vertical="center"/>
    </xf>
    <xf numFmtId="0" fontId="30" fillId="10" borderId="6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horizontal="right" vertical="center"/>
    </xf>
    <xf numFmtId="0" fontId="11" fillId="11" borderId="6" xfId="0" applyFont="1" applyFill="1" applyBorder="1" applyAlignment="1">
      <alignment horizontal="center" vertical="center"/>
    </xf>
    <xf numFmtId="49" fontId="11" fillId="11" borderId="6" xfId="0" applyNumberFormat="1" applyFont="1" applyFill="1" applyBorder="1" applyAlignment="1">
      <alignment horizontal="left" vertical="center" wrapText="1"/>
    </xf>
    <xf numFmtId="1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0" fontId="15" fillId="10" borderId="6" xfId="0" applyFont="1" applyFill="1" applyBorder="1" applyAlignment="1">
      <alignment horizontal="center" vertical="center"/>
    </xf>
    <xf numFmtId="3" fontId="40" fillId="4" borderId="40" xfId="3" applyNumberFormat="1" applyFont="1" applyFill="1" applyBorder="1" applyAlignment="1">
      <alignment horizontal="right" vertical="center"/>
    </xf>
    <xf numFmtId="3" fontId="19" fillId="4" borderId="55" xfId="3" applyNumberFormat="1" applyFont="1" applyFill="1" applyBorder="1" applyAlignment="1">
      <alignment horizontal="right" vertical="center"/>
    </xf>
    <xf numFmtId="3" fontId="10" fillId="0" borderId="0" xfId="0" applyNumberFormat="1" applyFont="1" applyBorder="1" applyAlignment="1">
      <alignment vertical="center"/>
    </xf>
    <xf numFmtId="3" fontId="45" fillId="0" borderId="0" xfId="0" applyNumberFormat="1" applyFont="1" applyBorder="1" applyAlignment="1">
      <alignment vertical="center"/>
    </xf>
    <xf numFmtId="3" fontId="11" fillId="2" borderId="0" xfId="0" applyNumberFormat="1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center" vertical="center" wrapText="1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3" fontId="8" fillId="0" borderId="0" xfId="3" quotePrefix="1" applyNumberFormat="1" applyFont="1" applyAlignment="1">
      <alignment horizontal="left" vertical="center" wrapText="1"/>
    </xf>
    <xf numFmtId="3" fontId="11" fillId="2" borderId="15" xfId="0" applyNumberFormat="1" applyFont="1" applyFill="1" applyBorder="1" applyAlignment="1">
      <alignment vertical="center" wrapText="1"/>
    </xf>
    <xf numFmtId="3" fontId="38" fillId="0" borderId="15" xfId="8" applyNumberFormat="1" applyFont="1" applyBorder="1" applyAlignment="1">
      <alignment vertical="center"/>
    </xf>
    <xf numFmtId="3" fontId="37" fillId="4" borderId="15" xfId="1" applyNumberFormat="1" applyFont="1" applyFill="1" applyBorder="1" applyAlignment="1">
      <alignment vertical="center" wrapText="1"/>
    </xf>
    <xf numFmtId="4" fontId="9" fillId="2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vertical="center"/>
    </xf>
    <xf numFmtId="4" fontId="9" fillId="2" borderId="6" xfId="0" applyNumberFormat="1" applyFont="1" applyFill="1" applyBorder="1" applyAlignment="1">
      <alignment horizontal="right" vertical="center"/>
    </xf>
    <xf numFmtId="4" fontId="10" fillId="2" borderId="6" xfId="0" applyNumberFormat="1" applyFont="1" applyFill="1" applyBorder="1" applyAlignment="1">
      <alignment horizontal="right" vertical="center"/>
    </xf>
    <xf numFmtId="4" fontId="11" fillId="9" borderId="6" xfId="0" applyNumberFormat="1" applyFont="1" applyFill="1" applyBorder="1" applyAlignment="1">
      <alignment horizontal="right" vertical="center"/>
    </xf>
    <xf numFmtId="4" fontId="9" fillId="5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horizontal="right" vertical="center" wrapText="1"/>
    </xf>
    <xf numFmtId="4" fontId="9" fillId="0" borderId="6" xfId="0" applyNumberFormat="1" applyFont="1" applyBorder="1" applyAlignment="1">
      <alignment horizontal="right" vertical="center"/>
    </xf>
    <xf numFmtId="4" fontId="10" fillId="8" borderId="6" xfId="0" applyNumberFormat="1" applyFont="1" applyFill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4" fontId="11" fillId="11" borderId="6" xfId="0" applyNumberFormat="1" applyFont="1" applyFill="1" applyBorder="1" applyAlignment="1">
      <alignment horizontal="right" vertical="center"/>
    </xf>
    <xf numFmtId="4" fontId="9" fillId="10" borderId="6" xfId="0" applyNumberFormat="1" applyFont="1" applyFill="1" applyBorder="1" applyAlignment="1">
      <alignment vertical="center"/>
    </xf>
    <xf numFmtId="4" fontId="11" fillId="2" borderId="6" xfId="0" applyNumberFormat="1" applyFont="1" applyFill="1" applyBorder="1" applyAlignment="1">
      <alignment horizontal="right" vertical="center"/>
    </xf>
    <xf numFmtId="4" fontId="10" fillId="0" borderId="6" xfId="0" applyNumberFormat="1" applyFont="1" applyBorder="1" applyAlignment="1">
      <alignment vertical="center"/>
    </xf>
    <xf numFmtId="4" fontId="13" fillId="2" borderId="6" xfId="0" applyNumberFormat="1" applyFont="1" applyFill="1" applyBorder="1" applyAlignment="1">
      <alignment horizontal="right" vertical="center"/>
    </xf>
    <xf numFmtId="4" fontId="13" fillId="0" borderId="6" xfId="0" applyNumberFormat="1" applyFont="1" applyBorder="1" applyAlignment="1">
      <alignment vertical="center"/>
    </xf>
    <xf numFmtId="4" fontId="9" fillId="2" borderId="16" xfId="0" applyNumberFormat="1" applyFont="1" applyFill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/>
    </xf>
    <xf numFmtId="4" fontId="9" fillId="9" borderId="6" xfId="0" applyNumberFormat="1" applyFont="1" applyFill="1" applyBorder="1" applyAlignment="1">
      <alignment horizontal="right" vertical="center"/>
    </xf>
    <xf numFmtId="4" fontId="9" fillId="5" borderId="6" xfId="0" applyNumberFormat="1" applyFont="1" applyFill="1" applyBorder="1" applyAlignment="1">
      <alignment horizontal="right" vertical="center"/>
    </xf>
    <xf numFmtId="4" fontId="9" fillId="2" borderId="6" xfId="0" applyNumberFormat="1" applyFont="1" applyFill="1" applyBorder="1" applyAlignment="1">
      <alignment vertical="center"/>
    </xf>
    <xf numFmtId="4" fontId="10" fillId="2" borderId="6" xfId="0" applyNumberFormat="1" applyFont="1" applyFill="1" applyBorder="1" applyAlignment="1">
      <alignment vertical="center"/>
    </xf>
    <xf numFmtId="4" fontId="13" fillId="0" borderId="6" xfId="0" applyNumberFormat="1" applyFont="1" applyBorder="1" applyAlignment="1">
      <alignment horizontal="right" vertical="center"/>
    </xf>
    <xf numFmtId="4" fontId="30" fillId="0" borderId="6" xfId="0" applyNumberFormat="1" applyFont="1" applyBorder="1" applyAlignment="1">
      <alignment horizontal="right" vertical="center"/>
    </xf>
    <xf numFmtId="4" fontId="30" fillId="2" borderId="6" xfId="0" applyNumberFormat="1" applyFont="1" applyFill="1" applyBorder="1" applyAlignment="1">
      <alignment horizontal="right" vertical="center" wrapText="1"/>
    </xf>
    <xf numFmtId="4" fontId="29" fillId="0" borderId="6" xfId="0" applyNumberFormat="1" applyFont="1" applyBorder="1" applyAlignment="1">
      <alignment horizontal="right" vertical="center"/>
    </xf>
    <xf numFmtId="4" fontId="44" fillId="0" borderId="6" xfId="0" applyNumberFormat="1" applyFont="1" applyBorder="1" applyAlignment="1">
      <alignment horizontal="right" vertical="center"/>
    </xf>
    <xf numFmtId="4" fontId="30" fillId="11" borderId="6" xfId="0" applyNumberFormat="1" applyFont="1" applyFill="1" applyBorder="1" applyAlignment="1">
      <alignment horizontal="right" vertical="center" wrapText="1"/>
    </xf>
    <xf numFmtId="4" fontId="30" fillId="10" borderId="6" xfId="0" applyNumberFormat="1" applyFont="1" applyFill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0" fillId="4" borderId="6" xfId="0" applyNumberFormat="1" applyFont="1" applyFill="1" applyBorder="1" applyAlignment="1">
      <alignment horizontal="right" vertical="center"/>
    </xf>
    <xf numFmtId="4" fontId="11" fillId="4" borderId="6" xfId="0" applyNumberFormat="1" applyFont="1" applyFill="1" applyBorder="1" applyAlignment="1">
      <alignment horizontal="right" vertical="center"/>
    </xf>
    <xf numFmtId="4" fontId="30" fillId="4" borderId="6" xfId="0" applyNumberFormat="1" applyFont="1" applyFill="1" applyBorder="1" applyAlignment="1">
      <alignment horizontal="right" vertical="center"/>
    </xf>
    <xf numFmtId="4" fontId="10" fillId="0" borderId="0" xfId="0" applyNumberFormat="1" applyFont="1" applyBorder="1" applyAlignment="1">
      <alignment vertical="center"/>
    </xf>
    <xf numFmtId="4" fontId="10" fillId="0" borderId="56" xfId="0" applyNumberFormat="1" applyFont="1" applyBorder="1" applyAlignment="1">
      <alignment vertical="center"/>
    </xf>
    <xf numFmtId="4" fontId="30" fillId="2" borderId="6" xfId="0" applyNumberFormat="1" applyFont="1" applyFill="1" applyBorder="1" applyAlignment="1">
      <alignment horizontal="right" vertical="center"/>
    </xf>
    <xf numFmtId="4" fontId="9" fillId="8" borderId="15" xfId="0" applyNumberFormat="1" applyFont="1" applyFill="1" applyBorder="1" applyAlignment="1">
      <alignment vertical="center"/>
    </xf>
    <xf numFmtId="4" fontId="9" fillId="8" borderId="15" xfId="0" applyNumberFormat="1" applyFont="1" applyFill="1" applyBorder="1" applyAlignment="1">
      <alignment horizontal="right" vertical="center"/>
    </xf>
    <xf numFmtId="4" fontId="10" fillId="8" borderId="15" xfId="0" applyNumberFormat="1" applyFont="1" applyFill="1" applyBorder="1" applyAlignment="1">
      <alignment vertical="center"/>
    </xf>
    <xf numFmtId="4" fontId="10" fillId="8" borderId="15" xfId="0" applyNumberFormat="1" applyFont="1" applyFill="1" applyBorder="1" applyAlignment="1">
      <alignment horizontal="right" vertical="center"/>
    </xf>
    <xf numFmtId="4" fontId="13" fillId="4" borderId="15" xfId="0" applyNumberFormat="1" applyFont="1" applyFill="1" applyBorder="1" applyAlignment="1">
      <alignment horizontal="right" vertical="center"/>
    </xf>
    <xf numFmtId="4" fontId="13" fillId="8" borderId="15" xfId="0" applyNumberFormat="1" applyFont="1" applyFill="1" applyBorder="1" applyAlignment="1">
      <alignment horizontal="right" vertical="center"/>
    </xf>
    <xf numFmtId="4" fontId="11" fillId="2" borderId="15" xfId="0" applyNumberFormat="1" applyFont="1" applyFill="1" applyBorder="1" applyAlignment="1">
      <alignment vertical="center" wrapText="1"/>
    </xf>
    <xf numFmtId="4" fontId="33" fillId="4" borderId="15" xfId="1" applyNumberFormat="1" applyFont="1" applyFill="1" applyBorder="1" applyAlignment="1">
      <alignment horizontal="right" vertical="center"/>
    </xf>
    <xf numFmtId="4" fontId="38" fillId="0" borderId="15" xfId="8" applyNumberFormat="1" applyFont="1" applyBorder="1" applyAlignment="1">
      <alignment vertical="center"/>
    </xf>
    <xf numFmtId="4" fontId="37" fillId="4" borderId="15" xfId="1" applyNumberFormat="1" applyFont="1" applyFill="1" applyBorder="1" applyAlignment="1">
      <alignment vertical="center" wrapText="1"/>
    </xf>
    <xf numFmtId="4" fontId="19" fillId="0" borderId="15" xfId="0" applyNumberFormat="1" applyFont="1" applyBorder="1" applyAlignment="1">
      <alignment vertical="center"/>
    </xf>
    <xf numFmtId="4" fontId="19" fillId="16" borderId="15" xfId="0" applyNumberFormat="1" applyFont="1" applyFill="1" applyBorder="1" applyAlignment="1">
      <alignment vertical="center"/>
    </xf>
    <xf numFmtId="4" fontId="12" fillId="14" borderId="15" xfId="0" applyNumberFormat="1" applyFont="1" applyFill="1" applyBorder="1" applyAlignment="1">
      <alignment horizontal="right" vertical="center" wrapText="1"/>
    </xf>
    <xf numFmtId="4" fontId="43" fillId="15" borderId="15" xfId="0" applyNumberFormat="1" applyFont="1" applyFill="1" applyBorder="1" applyAlignment="1">
      <alignment vertical="center"/>
    </xf>
    <xf numFmtId="4" fontId="12" fillId="12" borderId="15" xfId="0" applyNumberFormat="1" applyFont="1" applyFill="1" applyBorder="1" applyAlignment="1">
      <alignment horizontal="right" vertical="center" wrapText="1"/>
    </xf>
    <xf numFmtId="4" fontId="43" fillId="18" borderId="15" xfId="0" applyNumberFormat="1" applyFont="1" applyFill="1" applyBorder="1" applyAlignment="1">
      <alignment vertical="center"/>
    </xf>
    <xf numFmtId="4" fontId="8" fillId="6" borderId="15" xfId="0" applyNumberFormat="1" applyFont="1" applyFill="1" applyBorder="1" applyAlignment="1">
      <alignment vertical="center"/>
    </xf>
    <xf numFmtId="4" fontId="41" fillId="6" borderId="15" xfId="0" applyNumberFormat="1" applyFont="1" applyFill="1" applyBorder="1" applyAlignment="1">
      <alignment vertical="center"/>
    </xf>
    <xf numFmtId="4" fontId="8" fillId="0" borderId="15" xfId="0" applyNumberFormat="1" applyFont="1" applyBorder="1" applyAlignment="1">
      <alignment horizontal="right" vertical="center"/>
    </xf>
    <xf numFmtId="4" fontId="41" fillId="0" borderId="15" xfId="0" applyNumberFormat="1" applyFont="1" applyBorder="1" applyAlignment="1">
      <alignment vertical="center"/>
    </xf>
    <xf numFmtId="4" fontId="12" fillId="0" borderId="15" xfId="0" applyNumberFormat="1" applyFont="1" applyBorder="1"/>
    <xf numFmtId="4" fontId="8" fillId="0" borderId="15" xfId="0" applyNumberFormat="1" applyFont="1" applyBorder="1"/>
    <xf numFmtId="4" fontId="19" fillId="0" borderId="15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horizontal="right" vertical="center"/>
    </xf>
    <xf numFmtId="4" fontId="8" fillId="8" borderId="15" xfId="0" applyNumberFormat="1" applyFont="1" applyFill="1" applyBorder="1" applyAlignment="1">
      <alignment horizontal="right" vertical="center"/>
    </xf>
    <xf numFmtId="4" fontId="12" fillId="8" borderId="15" xfId="0" applyNumberFormat="1" applyFont="1" applyFill="1" applyBorder="1" applyAlignment="1">
      <alignment horizontal="right" vertical="center"/>
    </xf>
    <xf numFmtId="4" fontId="8" fillId="4" borderId="15" xfId="0" applyNumberFormat="1" applyFont="1" applyFill="1" applyBorder="1" applyAlignment="1">
      <alignment vertical="center"/>
    </xf>
    <xf numFmtId="4" fontId="19" fillId="8" borderId="15" xfId="0" applyNumberFormat="1" applyFont="1" applyFill="1" applyBorder="1" applyAlignment="1">
      <alignment horizontal="right" vertical="center"/>
    </xf>
    <xf numFmtId="4" fontId="40" fillId="8" borderId="15" xfId="0" applyNumberFormat="1" applyFont="1" applyFill="1" applyBorder="1" applyAlignment="1">
      <alignment horizontal="right" vertical="center"/>
    </xf>
    <xf numFmtId="4" fontId="8" fillId="13" borderId="15" xfId="0" applyNumberFormat="1" applyFont="1" applyFill="1" applyBorder="1" applyAlignment="1">
      <alignment horizontal="right" vertical="center"/>
    </xf>
    <xf numFmtId="4" fontId="8" fillId="6" borderId="15" xfId="0" applyNumberFormat="1" applyFont="1" applyFill="1" applyBorder="1" applyAlignment="1">
      <alignment horizontal="right" vertical="center"/>
    </xf>
    <xf numFmtId="4" fontId="19" fillId="0" borderId="0" xfId="0" applyNumberFormat="1" applyFont="1" applyAlignment="1">
      <alignment vertical="center"/>
    </xf>
    <xf numFmtId="4" fontId="8" fillId="17" borderId="15" xfId="0" applyNumberFormat="1" applyFont="1" applyFill="1" applyBorder="1" applyAlignment="1">
      <alignment horizontal="right" vertical="center"/>
    </xf>
    <xf numFmtId="0" fontId="10" fillId="8" borderId="15" xfId="0" applyFont="1" applyFill="1" applyBorder="1" applyAlignment="1">
      <alignment horizontal="left" vertical="center" wrapText="1"/>
    </xf>
    <xf numFmtId="0" fontId="9" fillId="8" borderId="15" xfId="0" applyFont="1" applyFill="1" applyBorder="1" applyAlignment="1">
      <alignment horizontal="left" vertical="center" wrapText="1"/>
    </xf>
    <xf numFmtId="4" fontId="46" fillId="0" borderId="15" xfId="0" applyNumberFormat="1" applyFont="1" applyBorder="1" applyAlignment="1">
      <alignment horizontal="right" vertical="center"/>
    </xf>
    <xf numFmtId="0" fontId="8" fillId="2" borderId="15" xfId="0" applyFont="1" applyFill="1" applyBorder="1" applyAlignment="1">
      <alignment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8" fillId="6" borderId="4" xfId="1" applyFont="1" applyFill="1" applyBorder="1" applyAlignment="1">
      <alignment horizontal="left" vertical="center" wrapText="1"/>
    </xf>
    <xf numFmtId="0" fontId="8" fillId="6" borderId="5" xfId="1" applyFont="1" applyFill="1" applyBorder="1" applyAlignment="1">
      <alignment horizontal="left" vertical="center" wrapText="1"/>
    </xf>
    <xf numFmtId="0" fontId="8" fillId="6" borderId="7" xfId="1" applyFont="1" applyFill="1" applyBorder="1" applyAlignment="1">
      <alignment horizontal="left" vertical="center" wrapText="1"/>
    </xf>
    <xf numFmtId="0" fontId="8" fillId="5" borderId="4" xfId="1" applyFont="1" applyFill="1" applyBorder="1" applyAlignment="1">
      <alignment horizontal="left" vertical="center" wrapText="1"/>
    </xf>
    <xf numFmtId="0" fontId="8" fillId="5" borderId="5" xfId="1" applyFont="1" applyFill="1" applyBorder="1" applyAlignment="1">
      <alignment horizontal="left" vertical="center" wrapText="1"/>
    </xf>
    <xf numFmtId="0" fontId="8" fillId="5" borderId="7" xfId="1" applyFont="1" applyFill="1" applyBorder="1" applyAlignment="1">
      <alignment horizontal="left" vertical="center" wrapText="1"/>
    </xf>
    <xf numFmtId="0" fontId="8" fillId="4" borderId="0" xfId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 wrapText="1"/>
    </xf>
    <xf numFmtId="0" fontId="12" fillId="3" borderId="14" xfId="0" applyFont="1" applyFill="1" applyBorder="1" applyAlignment="1">
      <alignment vertical="center" wrapText="1"/>
    </xf>
    <xf numFmtId="0" fontId="8" fillId="4" borderId="0" xfId="1" applyFont="1" applyFill="1" applyAlignment="1">
      <alignment horizontal="center" vertical="center"/>
    </xf>
    <xf numFmtId="3" fontId="12" fillId="8" borderId="50" xfId="0" applyNumberFormat="1" applyFont="1" applyFill="1" applyBorder="1" applyAlignment="1">
      <alignment horizontal="center" vertical="center"/>
    </xf>
    <xf numFmtId="3" fontId="12" fillId="8" borderId="33" xfId="0" applyNumberFormat="1" applyFont="1" applyFill="1" applyBorder="1" applyAlignment="1">
      <alignment horizontal="center" vertical="center"/>
    </xf>
    <xf numFmtId="3" fontId="12" fillId="8" borderId="51" xfId="0" applyNumberFormat="1" applyFont="1" applyFill="1" applyBorder="1" applyAlignment="1">
      <alignment horizontal="center" vertical="center"/>
    </xf>
    <xf numFmtId="3" fontId="27" fillId="8" borderId="52" xfId="0" applyNumberFormat="1" applyFont="1" applyFill="1" applyBorder="1" applyAlignment="1">
      <alignment horizontal="center" vertical="center" wrapText="1"/>
    </xf>
    <xf numFmtId="3" fontId="27" fillId="8" borderId="53" xfId="0" applyNumberFormat="1" applyFont="1" applyFill="1" applyBorder="1" applyAlignment="1">
      <alignment horizontal="center" vertical="center" wrapText="1"/>
    </xf>
    <xf numFmtId="3" fontId="27" fillId="8" borderId="54" xfId="0" applyNumberFormat="1" applyFont="1" applyFill="1" applyBorder="1" applyAlignment="1">
      <alignment horizontal="center" vertical="center" wrapText="1"/>
    </xf>
    <xf numFmtId="3" fontId="9" fillId="2" borderId="6" xfId="0" applyNumberFormat="1" applyFont="1" applyFill="1" applyBorder="1" applyAlignment="1">
      <alignment horizontal="center" vertical="center"/>
    </xf>
    <xf numFmtId="0" fontId="27" fillId="8" borderId="6" xfId="0" applyFont="1" applyFill="1" applyBorder="1" applyAlignment="1">
      <alignment horizontal="center" vertical="center" wrapText="1"/>
    </xf>
    <xf numFmtId="3" fontId="8" fillId="8" borderId="49" xfId="0" applyNumberFormat="1" applyFont="1" applyFill="1" applyBorder="1" applyAlignment="1">
      <alignment horizontal="center" vertical="center" wrapText="1"/>
    </xf>
    <xf numFmtId="3" fontId="8" fillId="8" borderId="0" xfId="0" applyNumberFormat="1" applyFont="1" applyFill="1" applyAlignment="1">
      <alignment horizontal="center" vertical="center" wrapText="1"/>
    </xf>
    <xf numFmtId="3" fontId="11" fillId="2" borderId="27" xfId="0" applyNumberFormat="1" applyFont="1" applyFill="1" applyBorder="1" applyAlignment="1">
      <alignment horizontal="center" vertical="center"/>
    </xf>
    <xf numFmtId="3" fontId="11" fillId="2" borderId="0" xfId="0" applyNumberFormat="1" applyFont="1" applyFill="1" applyAlignment="1">
      <alignment horizontal="center" vertical="center"/>
    </xf>
    <xf numFmtId="3" fontId="8" fillId="2" borderId="49" xfId="0" applyNumberFormat="1" applyFont="1" applyFill="1" applyBorder="1" applyAlignment="1">
      <alignment horizontal="center" vertical="center" wrapText="1"/>
    </xf>
    <xf numFmtId="3" fontId="8" fillId="2" borderId="0" xfId="0" applyNumberFormat="1" applyFont="1" applyFill="1" applyAlignment="1">
      <alignment horizontal="center" vertical="center" wrapText="1"/>
    </xf>
    <xf numFmtId="3" fontId="11" fillId="2" borderId="6" xfId="0" applyNumberFormat="1" applyFont="1" applyFill="1" applyBorder="1" applyAlignment="1">
      <alignment horizontal="center" vertical="center"/>
    </xf>
    <xf numFmtId="0" fontId="5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 wrapText="1"/>
    </xf>
    <xf numFmtId="0" fontId="6" fillId="4" borderId="0" xfId="1" applyFont="1" applyFill="1" applyAlignment="1">
      <alignment wrapText="1"/>
    </xf>
    <xf numFmtId="0" fontId="26" fillId="8" borderId="15" xfId="0" applyFont="1" applyFill="1" applyBorder="1" applyAlignment="1">
      <alignment horizontal="center" vertical="center" wrapText="1"/>
    </xf>
    <xf numFmtId="49" fontId="12" fillId="0" borderId="4" xfId="3" quotePrefix="1" applyNumberFormat="1" applyFont="1" applyBorder="1" applyAlignment="1">
      <alignment horizontal="left" vertical="center"/>
    </xf>
    <xf numFmtId="49" fontId="12" fillId="0" borderId="7" xfId="3" quotePrefix="1" applyNumberFormat="1" applyFont="1" applyBorder="1" applyAlignment="1">
      <alignment horizontal="left" vertical="center"/>
    </xf>
    <xf numFmtId="0" fontId="8" fillId="0" borderId="17" xfId="3" quotePrefix="1" applyFont="1" applyBorder="1" applyAlignment="1">
      <alignment horizontal="center" vertical="center" wrapText="1"/>
    </xf>
    <xf numFmtId="0" fontId="8" fillId="0" borderId="16" xfId="3" quotePrefix="1" applyFont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8" fillId="0" borderId="16" xfId="3" applyFont="1" applyBorder="1" applyAlignment="1">
      <alignment horizontal="center" vertical="center" wrapText="1"/>
    </xf>
    <xf numFmtId="3" fontId="8" fillId="0" borderId="17" xfId="3" quotePrefix="1" applyNumberFormat="1" applyFont="1" applyBorder="1" applyAlignment="1">
      <alignment horizontal="center" vertical="center" wrapText="1"/>
    </xf>
    <xf numFmtId="3" fontId="8" fillId="0" borderId="16" xfId="3" quotePrefix="1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/>
    </xf>
    <xf numFmtId="49" fontId="12" fillId="0" borderId="4" xfId="3" quotePrefix="1" applyNumberFormat="1" applyFont="1" applyBorder="1" applyAlignment="1">
      <alignment horizontal="left" vertical="center" wrapText="1"/>
    </xf>
    <xf numFmtId="49" fontId="12" fillId="0" borderId="7" xfId="3" quotePrefix="1" applyNumberFormat="1" applyFont="1" applyBorder="1" applyAlignment="1">
      <alignment horizontal="left" vertical="center" wrapText="1"/>
    </xf>
    <xf numFmtId="3" fontId="8" fillId="0" borderId="0" xfId="3" quotePrefix="1" applyNumberFormat="1" applyFont="1" applyAlignment="1">
      <alignment horizontal="center" vertical="center" wrapText="1"/>
    </xf>
    <xf numFmtId="3" fontId="12" fillId="0" borderId="4" xfId="3" quotePrefix="1" applyNumberFormat="1" applyFont="1" applyBorder="1" applyAlignment="1">
      <alignment horizontal="left" vertical="center"/>
    </xf>
    <xf numFmtId="3" fontId="12" fillId="0" borderId="7" xfId="3" quotePrefix="1" applyNumberFormat="1" applyFont="1" applyBorder="1" applyAlignment="1">
      <alignment horizontal="left" vertical="center"/>
    </xf>
    <xf numFmtId="3" fontId="8" fillId="0" borderId="27" xfId="3" applyNumberFormat="1" applyFont="1" applyBorder="1" applyAlignment="1">
      <alignment horizontal="center" vertical="center" wrapText="1"/>
    </xf>
    <xf numFmtId="3" fontId="8" fillId="0" borderId="0" xfId="3" applyNumberFormat="1" applyFont="1" applyAlignment="1">
      <alignment horizontal="center" vertical="center" wrapText="1"/>
    </xf>
    <xf numFmtId="3" fontId="12" fillId="0" borderId="4" xfId="3" quotePrefix="1" applyNumberFormat="1" applyFont="1" applyBorder="1" applyAlignment="1">
      <alignment horizontal="center" vertical="center"/>
    </xf>
    <xf numFmtId="3" fontId="12" fillId="0" borderId="7" xfId="3" quotePrefix="1" applyNumberFormat="1" applyFont="1" applyBorder="1" applyAlignment="1">
      <alignment horizontal="center" vertical="center"/>
    </xf>
    <xf numFmtId="3" fontId="8" fillId="0" borderId="0" xfId="3" quotePrefix="1" applyNumberFormat="1" applyFont="1" applyAlignment="1">
      <alignment horizontal="left" vertical="center" wrapText="1"/>
    </xf>
    <xf numFmtId="3" fontId="12" fillId="0" borderId="0" xfId="3" quotePrefix="1" applyNumberFormat="1" applyFont="1" applyAlignment="1">
      <alignment horizontal="left" vertical="center"/>
    </xf>
    <xf numFmtId="3" fontId="8" fillId="0" borderId="8" xfId="3" quotePrefix="1" applyNumberFormat="1" applyFont="1" applyBorder="1" applyAlignment="1">
      <alignment horizontal="left" wrapText="1"/>
    </xf>
    <xf numFmtId="3" fontId="8" fillId="0" borderId="17" xfId="3" applyNumberFormat="1" applyFont="1" applyBorder="1" applyAlignment="1">
      <alignment horizontal="center" vertical="center" wrapText="1"/>
    </xf>
    <xf numFmtId="3" fontId="8" fillId="0" borderId="16" xfId="3" applyNumberFormat="1" applyFont="1" applyBorder="1" applyAlignment="1">
      <alignment horizontal="center" vertical="center" wrapText="1"/>
    </xf>
    <xf numFmtId="0" fontId="12" fillId="0" borderId="4" xfId="3" quotePrefix="1" applyFont="1" applyBorder="1" applyAlignment="1">
      <alignment horizontal="center" vertical="center"/>
    </xf>
    <xf numFmtId="0" fontId="12" fillId="0" borderId="7" xfId="3" quotePrefix="1" applyFont="1" applyBorder="1" applyAlignment="1">
      <alignment horizontal="center" vertical="center"/>
    </xf>
    <xf numFmtId="3" fontId="12" fillId="0" borderId="31" xfId="3" quotePrefix="1" applyNumberFormat="1" applyFont="1" applyBorder="1" applyAlignment="1">
      <alignment horizontal="center" vertical="center"/>
    </xf>
    <xf numFmtId="3" fontId="12" fillId="0" borderId="32" xfId="3" quotePrefix="1" applyNumberFormat="1" applyFont="1" applyBorder="1" applyAlignment="1">
      <alignment horizontal="center" vertical="center"/>
    </xf>
    <xf numFmtId="3" fontId="8" fillId="0" borderId="33" xfId="3" applyNumberFormat="1" applyFont="1" applyBorder="1" applyAlignment="1">
      <alignment horizontal="center" vertical="center"/>
    </xf>
    <xf numFmtId="3" fontId="21" fillId="0" borderId="0" xfId="3" applyNumberFormat="1" applyFont="1" applyAlignment="1">
      <alignment horizontal="center" vertical="center"/>
    </xf>
    <xf numFmtId="3" fontId="12" fillId="0" borderId="8" xfId="3" quotePrefix="1" applyNumberFormat="1" applyFont="1" applyBorder="1" applyAlignment="1">
      <alignment horizontal="left" vertical="center" wrapText="1"/>
    </xf>
    <xf numFmtId="3" fontId="21" fillId="4" borderId="0" xfId="3" applyNumberFormat="1" applyFont="1" applyFill="1" applyAlignment="1">
      <alignment horizontal="center" vertical="center"/>
    </xf>
    <xf numFmtId="49" fontId="12" fillId="4" borderId="4" xfId="3" applyNumberFormat="1" applyFont="1" applyFill="1" applyBorder="1" applyAlignment="1">
      <alignment horizontal="right" vertical="center"/>
    </xf>
    <xf numFmtId="49" fontId="12" fillId="4" borderId="5" xfId="3" applyNumberFormat="1" applyFont="1" applyFill="1" applyBorder="1" applyAlignment="1">
      <alignment horizontal="right" vertical="center"/>
    </xf>
    <xf numFmtId="3" fontId="12" fillId="4" borderId="24" xfId="3" applyNumberFormat="1" applyFont="1" applyFill="1" applyBorder="1" applyAlignment="1">
      <alignment horizontal="center"/>
    </xf>
    <xf numFmtId="3" fontId="12" fillId="4" borderId="26" xfId="3" applyNumberFormat="1" applyFont="1" applyFill="1" applyBorder="1" applyAlignment="1">
      <alignment horizontal="center"/>
    </xf>
    <xf numFmtId="3" fontId="12" fillId="4" borderId="21" xfId="3" applyNumberFormat="1" applyFont="1" applyFill="1" applyBorder="1" applyAlignment="1">
      <alignment horizontal="center"/>
    </xf>
    <xf numFmtId="3" fontId="12" fillId="4" borderId="48" xfId="3" applyNumberFormat="1" applyFont="1" applyFill="1" applyBorder="1" applyAlignment="1">
      <alignment horizontal="center"/>
    </xf>
    <xf numFmtId="3" fontId="12" fillId="4" borderId="44" xfId="3" applyNumberFormat="1" applyFont="1" applyFill="1" applyBorder="1" applyAlignment="1">
      <alignment horizontal="center"/>
    </xf>
    <xf numFmtId="3" fontId="12" fillId="4" borderId="36" xfId="3" applyNumberFormat="1" applyFont="1" applyFill="1" applyBorder="1" applyAlignment="1">
      <alignment horizontal="center"/>
    </xf>
    <xf numFmtId="3" fontId="12" fillId="4" borderId="37" xfId="3" applyNumberFormat="1" applyFont="1" applyFill="1" applyBorder="1" applyAlignment="1">
      <alignment horizontal="center"/>
    </xf>
    <xf numFmtId="3" fontId="12" fillId="4" borderId="23" xfId="3" applyNumberFormat="1" applyFont="1" applyFill="1" applyBorder="1" applyAlignment="1">
      <alignment horizontal="center"/>
    </xf>
    <xf numFmtId="3" fontId="12" fillId="4" borderId="38" xfId="3" applyNumberFormat="1" applyFont="1" applyFill="1" applyBorder="1" applyAlignment="1">
      <alignment horizontal="center"/>
    </xf>
    <xf numFmtId="3" fontId="12" fillId="4" borderId="39" xfId="3" applyNumberFormat="1" applyFont="1" applyFill="1" applyBorder="1" applyAlignment="1">
      <alignment horizontal="center"/>
    </xf>
    <xf numFmtId="3" fontId="12" fillId="4" borderId="18" xfId="3" applyNumberFormat="1" applyFont="1" applyFill="1" applyBorder="1" applyAlignment="1">
      <alignment horizontal="center"/>
    </xf>
    <xf numFmtId="3" fontId="12" fillId="4" borderId="20" xfId="3" applyNumberFormat="1" applyFont="1" applyFill="1" applyBorder="1" applyAlignment="1">
      <alignment horizontal="center"/>
    </xf>
    <xf numFmtId="49" fontId="12" fillId="4" borderId="7" xfId="3" applyNumberFormat="1" applyFont="1" applyFill="1" applyBorder="1" applyAlignment="1">
      <alignment horizontal="right" vertical="center"/>
    </xf>
  </cellXfs>
  <cellStyles count="10">
    <cellStyle name="Normal_Sheet1" xfId="2"/>
    <cellStyle name="Normalno" xfId="0" builtinId="0" customBuiltin="1"/>
    <cellStyle name="Normalno 2" xfId="1"/>
    <cellStyle name="Normalno 2 2" xfId="6"/>
    <cellStyle name="Normalno 3" xfId="5"/>
    <cellStyle name="Normalno 3 2" xfId="3"/>
    <cellStyle name="Normalno 3 3" xfId="7"/>
    <cellStyle name="Normalno 4" xfId="8"/>
    <cellStyle name="Obično_List10" xfId="9"/>
    <cellStyle name="Obično_List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zoomScale="140" zoomScaleNormal="140" workbookViewId="0">
      <selection activeCell="H31" sqref="H31"/>
    </sheetView>
  </sheetViews>
  <sheetFormatPr defaultColWidth="8.85546875" defaultRowHeight="15.75" x14ac:dyDescent="0.25"/>
  <cols>
    <col min="1" max="4" width="8.85546875" style="174" customWidth="1"/>
    <col min="5" max="5" width="22.85546875" style="174" customWidth="1"/>
    <col min="6" max="6" width="14.7109375" style="174" customWidth="1"/>
    <col min="7" max="7" width="13.5703125" style="174" customWidth="1"/>
    <col min="8" max="9" width="17.5703125" style="174" customWidth="1"/>
    <col min="10" max="10" width="8.85546875" style="174" customWidth="1"/>
    <col min="11" max="11" width="16.85546875" style="174" customWidth="1"/>
    <col min="12" max="12" width="11.7109375" style="174" bestFit="1" customWidth="1"/>
    <col min="13" max="15" width="12.7109375" style="174" bestFit="1" customWidth="1"/>
    <col min="16" max="16" width="8.85546875" style="174" customWidth="1"/>
    <col min="17" max="16384" width="8.85546875" style="174"/>
  </cols>
  <sheetData>
    <row r="1" spans="1:15" ht="40.5" customHeight="1" x14ac:dyDescent="0.25">
      <c r="A1" s="450" t="s">
        <v>364</v>
      </c>
      <c r="B1" s="450"/>
      <c r="C1" s="450"/>
      <c r="D1" s="450"/>
      <c r="E1" s="450"/>
      <c r="F1" s="450"/>
      <c r="G1" s="450"/>
      <c r="H1" s="450"/>
      <c r="I1" s="450"/>
    </row>
    <row r="2" spans="1:15" ht="24" customHeight="1" x14ac:dyDescent="0.25">
      <c r="A2" s="451" t="s">
        <v>31</v>
      </c>
      <c r="B2" s="451"/>
      <c r="C2" s="451"/>
      <c r="D2" s="451"/>
      <c r="E2" s="451"/>
      <c r="F2" s="451"/>
      <c r="G2" s="451"/>
      <c r="H2" s="451"/>
      <c r="I2" s="451"/>
    </row>
    <row r="3" spans="1:15" ht="60.75" customHeight="1" x14ac:dyDescent="0.25">
      <c r="A3" s="452" t="s">
        <v>0</v>
      </c>
      <c r="B3" s="452"/>
      <c r="C3" s="452"/>
      <c r="D3" s="452"/>
      <c r="E3" s="452"/>
      <c r="F3" s="176" t="s">
        <v>352</v>
      </c>
      <c r="G3" s="176" t="s">
        <v>191</v>
      </c>
      <c r="H3" s="176" t="s">
        <v>192</v>
      </c>
      <c r="I3" s="176" t="s">
        <v>193</v>
      </c>
    </row>
    <row r="4" spans="1:15" ht="28.15" customHeight="1" x14ac:dyDescent="0.25">
      <c r="A4" s="453" t="s">
        <v>2</v>
      </c>
      <c r="B4" s="453"/>
      <c r="C4" s="453"/>
      <c r="D4" s="453"/>
      <c r="E4" s="453"/>
      <c r="F4" s="177">
        <f>SUM(F5:F6)</f>
        <v>12298875</v>
      </c>
      <c r="G4" s="177">
        <f t="shared" ref="G4:I4" si="0">SUM(G5:G6)</f>
        <v>5456722.8899999997</v>
      </c>
      <c r="H4" s="177">
        <f t="shared" si="0"/>
        <v>14289170</v>
      </c>
      <c r="I4" s="177">
        <f t="shared" si="0"/>
        <v>6392880.4500000002</v>
      </c>
      <c r="K4" s="178"/>
    </row>
    <row r="5" spans="1:15" ht="28.15" customHeight="1" x14ac:dyDescent="0.25">
      <c r="A5" s="443" t="s">
        <v>3</v>
      </c>
      <c r="B5" s="443"/>
      <c r="C5" s="443"/>
      <c r="D5" s="443"/>
      <c r="E5" s="443"/>
      <c r="F5" s="179">
        <f>SUM('RAČUN PRIHODA I RASHODA'!E5)</f>
        <v>12298211</v>
      </c>
      <c r="G5" s="179">
        <f>SUM('RAČUN PRIHODA I RASHODA'!F5)</f>
        <v>5456722.8899999997</v>
      </c>
      <c r="H5" s="179">
        <f>SUM('RAČUN PRIHODA I RASHODA'!G5)</f>
        <v>14288506</v>
      </c>
      <c r="I5" s="179">
        <f>SUM('RAČUN PRIHODA I RASHODA'!H5)</f>
        <v>6385515.4500000002</v>
      </c>
      <c r="K5" s="180"/>
      <c r="L5" s="180"/>
      <c r="M5" s="180"/>
      <c r="N5" s="180"/>
    </row>
    <row r="6" spans="1:15" ht="28.15" customHeight="1" x14ac:dyDescent="0.25">
      <c r="A6" s="454" t="s">
        <v>4</v>
      </c>
      <c r="B6" s="454"/>
      <c r="C6" s="454"/>
      <c r="D6" s="454"/>
      <c r="E6" s="454"/>
      <c r="F6" s="181">
        <f>SUM('RAČUN PRIHODA I RASHODA'!E48)</f>
        <v>664</v>
      </c>
      <c r="G6" s="181">
        <f>SUM('RAČUN PRIHODA I RASHODA'!F48)</f>
        <v>0</v>
      </c>
      <c r="H6" s="181">
        <f>SUM('RAČUN PRIHODA I RASHODA'!G48)</f>
        <v>664</v>
      </c>
      <c r="I6" s="181">
        <f>SUM('RAČUN PRIHODA I RASHODA'!H48)</f>
        <v>7365</v>
      </c>
    </row>
    <row r="7" spans="1:15" ht="28.15" customHeight="1" x14ac:dyDescent="0.25">
      <c r="A7" s="455" t="s">
        <v>5</v>
      </c>
      <c r="B7" s="455"/>
      <c r="C7" s="455"/>
      <c r="D7" s="455"/>
      <c r="E7" s="455"/>
      <c r="F7" s="182">
        <f t="shared" ref="F7" si="1">SUM(F8:F9)</f>
        <v>12319858.359999999</v>
      </c>
      <c r="G7" s="182">
        <f>SUM(G8:G9)</f>
        <v>5481311.7399999993</v>
      </c>
      <c r="H7" s="182">
        <f>SUM(H8:H9)</f>
        <v>14577437.430000002</v>
      </c>
      <c r="I7" s="182">
        <f>SUM(I8:I9)</f>
        <v>7240452.7600000007</v>
      </c>
    </row>
    <row r="8" spans="1:15" ht="28.15" customHeight="1" x14ac:dyDescent="0.25">
      <c r="A8" s="443" t="s">
        <v>6</v>
      </c>
      <c r="B8" s="443"/>
      <c r="C8" s="443"/>
      <c r="D8" s="443"/>
      <c r="E8" s="443"/>
      <c r="F8" s="179">
        <f>SUM('RAČUN PRIHODA I RASHODA'!E73)</f>
        <v>10973486.9</v>
      </c>
      <c r="G8" s="179">
        <f>SUM('RAČUN PRIHODA I RASHODA'!F73)</f>
        <v>5373143.9699999997</v>
      </c>
      <c r="H8" s="179">
        <f>SUM('RAČUN PRIHODA I RASHODA'!G73)</f>
        <v>12945847.690000001</v>
      </c>
      <c r="I8" s="179">
        <f>SUM('RAČUN PRIHODA I RASHODA'!H73)</f>
        <v>6829731.870000001</v>
      </c>
      <c r="K8" s="180"/>
      <c r="L8" s="180"/>
      <c r="M8" s="178"/>
      <c r="N8" s="178"/>
      <c r="O8" s="178"/>
    </row>
    <row r="9" spans="1:15" ht="28.15" customHeight="1" x14ac:dyDescent="0.25">
      <c r="A9" s="454" t="s">
        <v>7</v>
      </c>
      <c r="B9" s="454"/>
      <c r="C9" s="454"/>
      <c r="D9" s="454"/>
      <c r="E9" s="454"/>
      <c r="F9" s="181">
        <f>SUM('RAČUN PRIHODA I RASHODA'!E244)</f>
        <v>1346371.46</v>
      </c>
      <c r="G9" s="181">
        <f>SUM('RAČUN PRIHODA I RASHODA'!F244)</f>
        <v>108167.76999999999</v>
      </c>
      <c r="H9" s="181">
        <f>SUM('RAČUN PRIHODA I RASHODA'!G244)</f>
        <v>1631589.74</v>
      </c>
      <c r="I9" s="181">
        <f>SUM('RAČUN PRIHODA I RASHODA'!H244)</f>
        <v>410720.89</v>
      </c>
      <c r="M9" s="178"/>
      <c r="N9" s="178"/>
      <c r="O9" s="178"/>
    </row>
    <row r="10" spans="1:15" ht="28.15" customHeight="1" x14ac:dyDescent="0.25">
      <c r="A10" s="456" t="s">
        <v>8</v>
      </c>
      <c r="B10" s="456"/>
      <c r="C10" s="456"/>
      <c r="D10" s="456"/>
      <c r="E10" s="456"/>
      <c r="F10" s="183">
        <f>SUM(F4-F7)</f>
        <v>-20983.359999999404</v>
      </c>
      <c r="G10" s="183">
        <f>SUM(G4-G7)</f>
        <v>-24588.849999999627</v>
      </c>
      <c r="H10" s="183">
        <f>SUM(H4-H7)</f>
        <v>-288267.43000000156</v>
      </c>
      <c r="I10" s="183">
        <f>SUM(I4-I7)</f>
        <v>-847572.31000000052</v>
      </c>
      <c r="M10" s="178"/>
      <c r="N10" s="178"/>
      <c r="O10" s="178"/>
    </row>
    <row r="11" spans="1:15" x14ac:dyDescent="0.25">
      <c r="A11" s="175"/>
      <c r="B11" s="175"/>
      <c r="C11" s="175"/>
      <c r="D11" s="175"/>
      <c r="E11" s="175"/>
      <c r="F11" s="175"/>
      <c r="G11" s="175"/>
      <c r="H11" s="175"/>
      <c r="I11" s="175"/>
      <c r="J11" s="173"/>
      <c r="K11" s="173"/>
      <c r="L11" s="173"/>
      <c r="M11" s="173"/>
      <c r="N11" s="173"/>
      <c r="O11" s="178"/>
    </row>
    <row r="12" spans="1:15" ht="21.75" customHeight="1" x14ac:dyDescent="0.25">
      <c r="A12" s="451" t="s">
        <v>32</v>
      </c>
      <c r="B12" s="451"/>
      <c r="C12" s="451"/>
      <c r="D12" s="451"/>
      <c r="E12" s="451"/>
      <c r="F12" s="451"/>
      <c r="G12" s="451"/>
      <c r="H12" s="451"/>
      <c r="I12" s="451"/>
      <c r="J12" s="173"/>
      <c r="K12" s="173"/>
      <c r="L12" s="173"/>
      <c r="M12" s="173"/>
      <c r="N12" s="173"/>
      <c r="O12" s="178"/>
    </row>
    <row r="13" spans="1:15" ht="67.5" customHeight="1" x14ac:dyDescent="0.25">
      <c r="A13" s="440" t="s">
        <v>10</v>
      </c>
      <c r="B13" s="441"/>
      <c r="C13" s="441"/>
      <c r="D13" s="441"/>
      <c r="E13" s="441"/>
      <c r="F13" s="359" t="s">
        <v>352</v>
      </c>
      <c r="G13" s="176" t="s">
        <v>191</v>
      </c>
      <c r="H13" s="176" t="s">
        <v>192</v>
      </c>
      <c r="I13" s="176" t="s">
        <v>193</v>
      </c>
    </row>
    <row r="14" spans="1:15" ht="25.9" customHeight="1" x14ac:dyDescent="0.25">
      <c r="A14" s="442" t="s">
        <v>11</v>
      </c>
      <c r="B14" s="443"/>
      <c r="C14" s="443"/>
      <c r="D14" s="443"/>
      <c r="E14" s="443"/>
      <c r="F14" s="184">
        <v>0</v>
      </c>
      <c r="G14" s="185"/>
      <c r="H14" s="184"/>
      <c r="I14" s="186"/>
    </row>
    <row r="15" spans="1:15" ht="25.9" customHeight="1" x14ac:dyDescent="0.25">
      <c r="A15" s="442" t="s">
        <v>12</v>
      </c>
      <c r="B15" s="443"/>
      <c r="C15" s="443"/>
      <c r="D15" s="443"/>
      <c r="E15" s="443"/>
      <c r="F15" s="184">
        <v>0</v>
      </c>
      <c r="G15" s="184"/>
      <c r="H15" s="185"/>
      <c r="I15" s="187"/>
    </row>
    <row r="16" spans="1:15" s="189" customFormat="1" ht="25.9" customHeight="1" x14ac:dyDescent="0.25">
      <c r="A16" s="457" t="s">
        <v>13</v>
      </c>
      <c r="B16" s="456"/>
      <c r="C16" s="456"/>
      <c r="D16" s="456"/>
      <c r="E16" s="456"/>
      <c r="F16" s="188">
        <f t="shared" ref="F16" si="2">SUM(F14-F15)</f>
        <v>0</v>
      </c>
      <c r="G16" s="188">
        <f>SUM(G14-G15)</f>
        <v>0</v>
      </c>
      <c r="H16" s="188">
        <f t="shared" ref="H16:I16" si="3">SUM(H14-H15)</f>
        <v>0</v>
      </c>
      <c r="I16" s="188">
        <f t="shared" si="3"/>
        <v>0</v>
      </c>
      <c r="M16" s="190"/>
    </row>
    <row r="17" spans="1:15" s="189" customFormat="1" ht="21.75" customHeight="1" x14ac:dyDescent="0.25">
      <c r="A17" s="191"/>
      <c r="B17" s="191"/>
      <c r="C17" s="191"/>
      <c r="D17" s="191"/>
      <c r="E17" s="191"/>
      <c r="F17" s="191"/>
      <c r="G17" s="192"/>
      <c r="H17" s="192"/>
      <c r="I17" s="192"/>
    </row>
    <row r="18" spans="1:15" ht="21.75" customHeight="1" x14ac:dyDescent="0.25">
      <c r="A18" s="451" t="s">
        <v>33</v>
      </c>
      <c r="B18" s="451"/>
      <c r="C18" s="451"/>
      <c r="D18" s="451"/>
      <c r="E18" s="451"/>
      <c r="F18" s="451"/>
      <c r="G18" s="451"/>
      <c r="H18" s="451"/>
      <c r="I18" s="451"/>
      <c r="M18" s="178"/>
      <c r="N18" s="178"/>
      <c r="O18" s="178"/>
    </row>
    <row r="19" spans="1:15" ht="65.25" customHeight="1" x14ac:dyDescent="0.25">
      <c r="A19" s="440" t="s">
        <v>9</v>
      </c>
      <c r="B19" s="441"/>
      <c r="C19" s="441"/>
      <c r="D19" s="441"/>
      <c r="E19" s="441"/>
      <c r="F19" s="359" t="s">
        <v>352</v>
      </c>
      <c r="G19" s="176" t="s">
        <v>191</v>
      </c>
      <c r="H19" s="176" t="s">
        <v>192</v>
      </c>
      <c r="I19" s="176" t="s">
        <v>193</v>
      </c>
      <c r="L19" s="178"/>
      <c r="M19" s="178"/>
      <c r="N19" s="178"/>
      <c r="O19" s="178"/>
    </row>
    <row r="20" spans="1:15" ht="36" customHeight="1" x14ac:dyDescent="0.25">
      <c r="A20" s="444" t="s">
        <v>68</v>
      </c>
      <c r="B20" s="445"/>
      <c r="C20" s="445"/>
      <c r="D20" s="445"/>
      <c r="E20" s="446"/>
      <c r="F20" s="193">
        <f>SUM('RAČUN PRIHODA I RASHODA'!E296)*(-1)</f>
        <v>-74379.100000000006</v>
      </c>
      <c r="G20" s="193">
        <v>-210939</v>
      </c>
      <c r="H20" s="193">
        <f>SUM('RAČUN PRIHODA I RASHODA'!G296)</f>
        <v>0</v>
      </c>
      <c r="I20" s="193">
        <f>SUM('RAČUN PRIHODA I RASHODA'!G303)</f>
        <v>288267.43</v>
      </c>
      <c r="K20" s="178"/>
      <c r="L20" s="178"/>
      <c r="M20" s="178"/>
      <c r="N20" s="178"/>
      <c r="O20" s="178"/>
    </row>
    <row r="21" spans="1:15" s="194" customFormat="1" ht="36" customHeight="1" x14ac:dyDescent="0.25">
      <c r="A21" s="447" t="s">
        <v>34</v>
      </c>
      <c r="B21" s="448"/>
      <c r="C21" s="448"/>
      <c r="D21" s="448"/>
      <c r="E21" s="449"/>
      <c r="F21" s="188">
        <f>SUM('RAČUN PRIHODA I RASHODA'!E60)</f>
        <v>95362.46</v>
      </c>
      <c r="G21" s="188">
        <v>235528</v>
      </c>
      <c r="H21" s="188">
        <f>SUM('RAČUN PRIHODA I RASHODA'!G60)</f>
        <v>288267.43</v>
      </c>
      <c r="I21" s="188">
        <f>SUM('RAČUN PRIHODA I RASHODA'!H60,'RAČUN PRIHODA I RASHODA'!H294)</f>
        <v>-847572.31000000064</v>
      </c>
      <c r="K21" s="195"/>
      <c r="L21" s="196"/>
      <c r="M21" s="195"/>
    </row>
    <row r="22" spans="1:15" ht="21.75" customHeight="1" x14ac:dyDescent="0.25">
      <c r="A22" s="197"/>
      <c r="B22" s="198"/>
      <c r="C22" s="199"/>
      <c r="D22" s="200"/>
      <c r="E22" s="198"/>
      <c r="F22" s="198"/>
      <c r="G22" s="201"/>
      <c r="H22" s="201"/>
      <c r="I22" s="201"/>
      <c r="L22" s="178"/>
    </row>
    <row r="23" spans="1:15" ht="30" customHeight="1" x14ac:dyDescent="0.25">
      <c r="A23" s="439" t="s">
        <v>188</v>
      </c>
      <c r="B23" s="439"/>
      <c r="C23" s="439"/>
      <c r="D23" s="439"/>
      <c r="E23" s="439"/>
      <c r="F23" s="202">
        <f t="shared" ref="F23:H23" si="4">F20+F21</f>
        <v>20983.360000000001</v>
      </c>
      <c r="G23" s="202">
        <f t="shared" si="4"/>
        <v>24589</v>
      </c>
      <c r="H23" s="202">
        <f t="shared" si="4"/>
        <v>288267.43</v>
      </c>
      <c r="I23" s="202">
        <f>I20+I21</f>
        <v>-559304.88000000059</v>
      </c>
    </row>
    <row r="25" spans="1:15" x14ac:dyDescent="0.25">
      <c r="F25" s="178"/>
    </row>
  </sheetData>
  <mergeCells count="20">
    <mergeCell ref="A6:E6"/>
    <mergeCell ref="A12:I12"/>
    <mergeCell ref="A18:I18"/>
    <mergeCell ref="A7:E7"/>
    <mergeCell ref="A8:E8"/>
    <mergeCell ref="A9:E9"/>
    <mergeCell ref="A10:E10"/>
    <mergeCell ref="A16:E16"/>
    <mergeCell ref="A1:I1"/>
    <mergeCell ref="A2:I2"/>
    <mergeCell ref="A3:E3"/>
    <mergeCell ref="A4:E4"/>
    <mergeCell ref="A5:E5"/>
    <mergeCell ref="A23:E23"/>
    <mergeCell ref="A13:E13"/>
    <mergeCell ref="A14:E14"/>
    <mergeCell ref="A15:E15"/>
    <mergeCell ref="A20:E20"/>
    <mergeCell ref="A21:E21"/>
    <mergeCell ref="A19:E19"/>
  </mergeCells>
  <pageMargins left="1.1023622047244095" right="0.70866141732283472" top="0.74803149606299213" bottom="0.74803149606299213" header="0.31496062992125984" footer="0.31496062992125984"/>
  <pageSetup paperSize="9" scale="8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5"/>
  <sheetViews>
    <sheetView topLeftCell="A292" zoomScaleNormal="100" workbookViewId="0">
      <selection activeCell="E84" sqref="E84:H84"/>
    </sheetView>
  </sheetViews>
  <sheetFormatPr defaultColWidth="9.140625" defaultRowHeight="15" x14ac:dyDescent="0.2"/>
  <cols>
    <col min="1" max="1" width="7" style="264" bestFit="1" customWidth="1"/>
    <col min="2" max="2" width="12.5703125" style="264" customWidth="1"/>
    <col min="3" max="3" width="5.28515625" style="264" bestFit="1" customWidth="1"/>
    <col min="4" max="4" width="48" style="264" customWidth="1"/>
    <col min="5" max="5" width="15.7109375" style="264" customWidth="1"/>
    <col min="6" max="6" width="12.5703125" style="264" customWidth="1"/>
    <col min="7" max="7" width="14.140625" style="264" customWidth="1"/>
    <col min="8" max="8" width="12.5703125" style="264" customWidth="1"/>
    <col min="9" max="9" width="11.28515625" style="264" customWidth="1"/>
    <col min="10" max="10" width="8.85546875" style="264" bestFit="1" customWidth="1"/>
    <col min="11" max="16384" width="9.140625" style="264"/>
  </cols>
  <sheetData>
    <row r="1" spans="1:10" ht="31.5" customHeight="1" x14ac:dyDescent="0.2">
      <c r="A1" s="458" t="s">
        <v>364</v>
      </c>
      <c r="B1" s="458"/>
      <c r="C1" s="458"/>
      <c r="D1" s="458"/>
      <c r="E1" s="458"/>
      <c r="F1" s="458"/>
      <c r="G1" s="458"/>
      <c r="H1" s="458"/>
      <c r="I1" s="458"/>
      <c r="J1" s="458"/>
    </row>
    <row r="2" spans="1:10" ht="15.75" customHeight="1" x14ac:dyDescent="0.2">
      <c r="A2" s="467" t="s">
        <v>3</v>
      </c>
      <c r="B2" s="468"/>
      <c r="C2" s="468"/>
      <c r="D2" s="468"/>
      <c r="E2" s="468"/>
      <c r="F2" s="468"/>
      <c r="G2" s="468"/>
      <c r="H2" s="468"/>
      <c r="I2" s="468"/>
      <c r="J2" s="468"/>
    </row>
    <row r="3" spans="1:10" s="265" customFormat="1" ht="66" customHeight="1" x14ac:dyDescent="0.2">
      <c r="A3" s="253" t="s">
        <v>35</v>
      </c>
      <c r="B3" s="253" t="s">
        <v>330</v>
      </c>
      <c r="C3" s="253" t="s">
        <v>45</v>
      </c>
      <c r="D3" s="167" t="s">
        <v>14</v>
      </c>
      <c r="E3" s="253" t="s">
        <v>352</v>
      </c>
      <c r="F3" s="253" t="s">
        <v>353</v>
      </c>
      <c r="G3" s="253" t="s">
        <v>192</v>
      </c>
      <c r="H3" s="253" t="s">
        <v>193</v>
      </c>
      <c r="I3" s="253" t="s">
        <v>205</v>
      </c>
      <c r="J3" s="253" t="s">
        <v>205</v>
      </c>
    </row>
    <row r="4" spans="1:10" s="265" customFormat="1" ht="14.25" customHeight="1" x14ac:dyDescent="0.2">
      <c r="A4" s="466">
        <v>1</v>
      </c>
      <c r="B4" s="466"/>
      <c r="C4" s="466"/>
      <c r="D4" s="466"/>
      <c r="E4" s="266">
        <v>2</v>
      </c>
      <c r="F4" s="266">
        <v>3</v>
      </c>
      <c r="G4" s="266">
        <v>4</v>
      </c>
      <c r="H4" s="266">
        <v>5</v>
      </c>
      <c r="I4" s="254" t="s">
        <v>356</v>
      </c>
      <c r="J4" s="225" t="s">
        <v>357</v>
      </c>
    </row>
    <row r="5" spans="1:10" s="268" customFormat="1" x14ac:dyDescent="0.2">
      <c r="A5" s="253">
        <v>6</v>
      </c>
      <c r="B5" s="9"/>
      <c r="C5" s="253"/>
      <c r="D5" s="164" t="s">
        <v>51</v>
      </c>
      <c r="E5" s="367">
        <f>SUM(E12,E17,E21,E25,E30,E35,E39,E43)</f>
        <v>12298211</v>
      </c>
      <c r="F5" s="367">
        <f>SUM(F12,F17,F21,F25,F30,F35,F39,F43)</f>
        <v>5456722.8899999997</v>
      </c>
      <c r="G5" s="367">
        <f>SUM(G12,G17,G21,G25,G30,G35,G39,G43)</f>
        <v>14288506</v>
      </c>
      <c r="H5" s="367">
        <f>SUM(H12,H17,H21,H25,H30,H35,H39,H43)</f>
        <v>6385515.4500000002</v>
      </c>
      <c r="I5" s="368">
        <f>SUM(F5/E5*100)</f>
        <v>44.370054229838793</v>
      </c>
      <c r="J5" s="368">
        <f>SUM(H5/G5*100)</f>
        <v>44.689874854655905</v>
      </c>
    </row>
    <row r="6" spans="1:10" s="265" customFormat="1" ht="30" x14ac:dyDescent="0.2">
      <c r="A6" s="269"/>
      <c r="B6" s="12">
        <v>63</v>
      </c>
      <c r="C6" s="7"/>
      <c r="D6" s="242" t="s">
        <v>24</v>
      </c>
      <c r="E6" s="369">
        <f>SUM(E7,E9)</f>
        <v>440446</v>
      </c>
      <c r="F6" s="369">
        <f t="shared" ref="F6" si="0">SUM(F7,F9)</f>
        <v>213911.99</v>
      </c>
      <c r="G6" s="369">
        <f>SUM(G7,G9)</f>
        <v>660000</v>
      </c>
      <c r="H6" s="369">
        <f t="shared" ref="H6" si="1">SUM(H7,H9)</f>
        <v>86103.86</v>
      </c>
      <c r="I6" s="368">
        <f>SUM(F6/E6*100)</f>
        <v>48.567131952611668</v>
      </c>
      <c r="J6" s="368">
        <f t="shared" ref="J6:J55" si="2">SUM(H6/G6*100)</f>
        <v>13.046039393939393</v>
      </c>
    </row>
    <row r="7" spans="1:10" s="268" customFormat="1" x14ac:dyDescent="0.2">
      <c r="A7" s="269"/>
      <c r="B7" s="12" t="s">
        <v>245</v>
      </c>
      <c r="C7" s="7"/>
      <c r="D7" s="242" t="s">
        <v>92</v>
      </c>
      <c r="E7" s="369">
        <f t="shared" ref="E7:H7" si="3">SUM(E8)</f>
        <v>265446</v>
      </c>
      <c r="F7" s="369">
        <f t="shared" si="3"/>
        <v>213911.99</v>
      </c>
      <c r="G7" s="369">
        <f t="shared" si="3"/>
        <v>0</v>
      </c>
      <c r="H7" s="369">
        <f t="shared" si="3"/>
        <v>0</v>
      </c>
      <c r="I7" s="368"/>
      <c r="J7" s="368"/>
    </row>
    <row r="8" spans="1:10" s="265" customFormat="1" x14ac:dyDescent="0.2">
      <c r="A8" s="270"/>
      <c r="B8" s="236" t="s">
        <v>237</v>
      </c>
      <c r="C8" s="270"/>
      <c r="D8" s="239" t="s">
        <v>236</v>
      </c>
      <c r="E8" s="370">
        <v>265446</v>
      </c>
      <c r="F8" s="370">
        <v>213911.99</v>
      </c>
      <c r="G8" s="370">
        <v>0</v>
      </c>
      <c r="H8" s="370">
        <v>0</v>
      </c>
      <c r="I8" s="368"/>
      <c r="J8" s="368"/>
    </row>
    <row r="9" spans="1:10" s="265" customFormat="1" ht="30" x14ac:dyDescent="0.2">
      <c r="A9" s="270"/>
      <c r="B9" s="12" t="s">
        <v>238</v>
      </c>
      <c r="C9" s="269"/>
      <c r="D9" s="242" t="s">
        <v>247</v>
      </c>
      <c r="E9" s="369">
        <f>SUM(E10:E11)</f>
        <v>175000</v>
      </c>
      <c r="F9" s="369">
        <f t="shared" ref="F9:H9" si="4">SUM(F10:F11)</f>
        <v>0</v>
      </c>
      <c r="G9" s="13">
        <f t="shared" si="4"/>
        <v>660000</v>
      </c>
      <c r="H9" s="13">
        <f t="shared" si="4"/>
        <v>86103.86</v>
      </c>
      <c r="I9" s="368"/>
      <c r="J9" s="368"/>
    </row>
    <row r="10" spans="1:10" s="268" customFormat="1" ht="30" x14ac:dyDescent="0.2">
      <c r="A10" s="270"/>
      <c r="B10" s="236" t="s">
        <v>239</v>
      </c>
      <c r="C10" s="270"/>
      <c r="D10" s="239" t="s">
        <v>240</v>
      </c>
      <c r="E10" s="370">
        <v>0</v>
      </c>
      <c r="F10" s="370">
        <v>0</v>
      </c>
      <c r="G10" s="370">
        <v>560000</v>
      </c>
      <c r="H10" s="370">
        <v>86103.86</v>
      </c>
      <c r="I10" s="368"/>
      <c r="J10" s="368"/>
    </row>
    <row r="11" spans="1:10" s="268" customFormat="1" ht="30" x14ac:dyDescent="0.2">
      <c r="A11" s="270"/>
      <c r="B11" s="236" t="s">
        <v>358</v>
      </c>
      <c r="C11" s="270"/>
      <c r="D11" s="239" t="s">
        <v>359</v>
      </c>
      <c r="E11" s="370">
        <v>175000</v>
      </c>
      <c r="F11" s="370">
        <v>0</v>
      </c>
      <c r="G11" s="370">
        <v>100000</v>
      </c>
      <c r="H11" s="370">
        <v>0</v>
      </c>
      <c r="I11" s="368"/>
      <c r="J11" s="368"/>
    </row>
    <row r="12" spans="1:10" s="268" customFormat="1" x14ac:dyDescent="0.2">
      <c r="A12" s="271"/>
      <c r="B12" s="279"/>
      <c r="C12" s="3">
        <v>52</v>
      </c>
      <c r="D12" s="280" t="s">
        <v>37</v>
      </c>
      <c r="E12" s="371">
        <f>SUM(E6)</f>
        <v>440446</v>
      </c>
      <c r="F12" s="371">
        <f>SUM(F6)</f>
        <v>213911.99</v>
      </c>
      <c r="G12" s="371">
        <f>SUM(G6)</f>
        <v>660000</v>
      </c>
      <c r="H12" s="371">
        <f>SUM(H6)</f>
        <v>86103.86</v>
      </c>
      <c r="I12" s="372">
        <f>SUM(F12/E12*100)</f>
        <v>48.567131952611668</v>
      </c>
      <c r="J12" s="372">
        <f t="shared" si="2"/>
        <v>13.046039393939393</v>
      </c>
    </row>
    <row r="13" spans="1:10" s="265" customFormat="1" x14ac:dyDescent="0.2">
      <c r="A13" s="269"/>
      <c r="B13" s="12" t="s">
        <v>323</v>
      </c>
      <c r="C13" s="7"/>
      <c r="D13" s="242" t="s">
        <v>80</v>
      </c>
      <c r="E13" s="369">
        <f>SUM(E14)</f>
        <v>266</v>
      </c>
      <c r="F13" s="369">
        <f>SUM(F14)</f>
        <v>125.79</v>
      </c>
      <c r="G13" s="369">
        <f>SUM(G14)</f>
        <v>266</v>
      </c>
      <c r="H13" s="369">
        <f>SUM(H14)</f>
        <v>137.68</v>
      </c>
      <c r="I13" s="368">
        <f>SUM(F13/E13*100)</f>
        <v>47.289473684210535</v>
      </c>
      <c r="J13" s="368">
        <f t="shared" ref="J13" si="5">SUM(H13/G13*100)</f>
        <v>51.759398496240607</v>
      </c>
    </row>
    <row r="14" spans="1:10" s="268" customFormat="1" x14ac:dyDescent="0.2">
      <c r="A14" s="269"/>
      <c r="B14" s="12" t="s">
        <v>324</v>
      </c>
      <c r="C14" s="7"/>
      <c r="D14" s="242" t="s">
        <v>81</v>
      </c>
      <c r="E14" s="369">
        <f>SUM(E15:E16)</f>
        <v>266</v>
      </c>
      <c r="F14" s="369">
        <f t="shared" ref="F14:H14" si="6">SUM(F15)</f>
        <v>125.79</v>
      </c>
      <c r="G14" s="369">
        <f>SUM(G15:G16)</f>
        <v>266</v>
      </c>
      <c r="H14" s="369">
        <f t="shared" si="6"/>
        <v>137.68</v>
      </c>
      <c r="I14" s="368"/>
      <c r="J14" s="368"/>
    </row>
    <row r="15" spans="1:10" s="265" customFormat="1" x14ac:dyDescent="0.2">
      <c r="A15" s="270"/>
      <c r="B15" s="236" t="s">
        <v>325</v>
      </c>
      <c r="C15" s="270"/>
      <c r="D15" s="239" t="s">
        <v>327</v>
      </c>
      <c r="E15" s="370">
        <v>133</v>
      </c>
      <c r="F15" s="370">
        <v>125.79</v>
      </c>
      <c r="G15" s="370">
        <v>133</v>
      </c>
      <c r="H15" s="370">
        <v>137.68</v>
      </c>
      <c r="I15" s="368"/>
      <c r="J15" s="368"/>
    </row>
    <row r="16" spans="1:10" s="268" customFormat="1" x14ac:dyDescent="0.2">
      <c r="A16" s="270"/>
      <c r="B16" s="236" t="s">
        <v>326</v>
      </c>
      <c r="C16" s="270"/>
      <c r="D16" s="239" t="s">
        <v>328</v>
      </c>
      <c r="E16" s="370">
        <v>133</v>
      </c>
      <c r="F16" s="370"/>
      <c r="G16" s="370">
        <v>133</v>
      </c>
      <c r="H16" s="370"/>
      <c r="I16" s="368"/>
      <c r="J16" s="368"/>
    </row>
    <row r="17" spans="1:10" s="268" customFormat="1" x14ac:dyDescent="0.2">
      <c r="A17" s="271"/>
      <c r="B17" s="279"/>
      <c r="C17" s="3" t="s">
        <v>40</v>
      </c>
      <c r="D17" s="280" t="s">
        <v>39</v>
      </c>
      <c r="E17" s="371">
        <f>SUM(E13)</f>
        <v>266</v>
      </c>
      <c r="F17" s="371">
        <f>SUM(F13)</f>
        <v>125.79</v>
      </c>
      <c r="G17" s="371">
        <f>SUM(G13)</f>
        <v>266</v>
      </c>
      <c r="H17" s="371">
        <f>SUM(H13)</f>
        <v>137.68</v>
      </c>
      <c r="I17" s="372">
        <f>SUM(F17/E17*100)</f>
        <v>47.289473684210535</v>
      </c>
      <c r="J17" s="372">
        <f t="shared" ref="J17" si="7">SUM(H17/G17*100)</f>
        <v>51.759398496240607</v>
      </c>
    </row>
    <row r="18" spans="1:10" s="265" customFormat="1" ht="30" x14ac:dyDescent="0.2">
      <c r="A18" s="269"/>
      <c r="B18" s="240">
        <v>65</v>
      </c>
      <c r="C18" s="248"/>
      <c r="D18" s="249" t="s">
        <v>23</v>
      </c>
      <c r="E18" s="369">
        <f>SUM(E19)</f>
        <v>6636</v>
      </c>
      <c r="F18" s="369">
        <f>SUM(F19)</f>
        <v>0</v>
      </c>
      <c r="G18" s="369">
        <f>SUM(G19)</f>
        <v>6636</v>
      </c>
      <c r="H18" s="369">
        <f>SUM(H19)</f>
        <v>0</v>
      </c>
      <c r="I18" s="368">
        <f>SUM(F18/E18*100)</f>
        <v>0</v>
      </c>
      <c r="J18" s="368">
        <f t="shared" si="2"/>
        <v>0</v>
      </c>
    </row>
    <row r="19" spans="1:10" s="265" customFormat="1" x14ac:dyDescent="0.2">
      <c r="A19" s="269"/>
      <c r="B19" s="240">
        <v>652</v>
      </c>
      <c r="C19" s="248"/>
      <c r="D19" s="249" t="s">
        <v>85</v>
      </c>
      <c r="E19" s="369">
        <f t="shared" ref="E19:H19" si="8">SUM(E20)</f>
        <v>6636</v>
      </c>
      <c r="F19" s="369">
        <f t="shared" si="8"/>
        <v>0</v>
      </c>
      <c r="G19" s="369">
        <f t="shared" si="8"/>
        <v>6636</v>
      </c>
      <c r="H19" s="369">
        <f t="shared" si="8"/>
        <v>0</v>
      </c>
      <c r="I19" s="368"/>
      <c r="J19" s="368"/>
    </row>
    <row r="20" spans="1:10" s="268" customFormat="1" x14ac:dyDescent="0.2">
      <c r="A20" s="270"/>
      <c r="B20" s="241">
        <v>6526</v>
      </c>
      <c r="C20" s="4"/>
      <c r="D20" s="5" t="s">
        <v>241</v>
      </c>
      <c r="E20" s="370">
        <v>6636</v>
      </c>
      <c r="F20" s="370">
        <v>0</v>
      </c>
      <c r="G20" s="370">
        <v>6636</v>
      </c>
      <c r="H20" s="370">
        <v>0</v>
      </c>
      <c r="I20" s="368"/>
      <c r="J20" s="368"/>
    </row>
    <row r="21" spans="1:10" s="268" customFormat="1" x14ac:dyDescent="0.2">
      <c r="A21" s="271"/>
      <c r="B21" s="279"/>
      <c r="C21" s="3">
        <v>71</v>
      </c>
      <c r="D21" s="280" t="s">
        <v>317</v>
      </c>
      <c r="E21" s="371">
        <f>SUM(E18)</f>
        <v>6636</v>
      </c>
      <c r="F21" s="371">
        <f>SUM(F18)</f>
        <v>0</v>
      </c>
      <c r="G21" s="371">
        <f>SUM(G18)</f>
        <v>6636</v>
      </c>
      <c r="H21" s="371">
        <f>SUM(H18)</f>
        <v>0</v>
      </c>
      <c r="I21" s="372">
        <f>SUM(F21/E21*100)</f>
        <v>0</v>
      </c>
      <c r="J21" s="372">
        <f t="shared" si="2"/>
        <v>0</v>
      </c>
    </row>
    <row r="22" spans="1:10" s="265" customFormat="1" ht="30" x14ac:dyDescent="0.2">
      <c r="A22" s="269"/>
      <c r="B22" s="12">
        <v>66</v>
      </c>
      <c r="C22" s="7"/>
      <c r="D22" s="242" t="s">
        <v>19</v>
      </c>
      <c r="E22" s="367">
        <f>SUM(E23)</f>
        <v>82607</v>
      </c>
      <c r="F22" s="367">
        <f>SUM(F23)</f>
        <v>71514.850000000006</v>
      </c>
      <c r="G22" s="367">
        <f>SUM(G23)</f>
        <v>177700</v>
      </c>
      <c r="H22" s="367">
        <f>SUM(H23)</f>
        <v>57514.33</v>
      </c>
      <c r="I22" s="368">
        <f>SUM(F22/E22*100)</f>
        <v>86.5723849068481</v>
      </c>
      <c r="J22" s="368">
        <f t="shared" si="2"/>
        <v>32.365970737197522</v>
      </c>
    </row>
    <row r="23" spans="1:10" s="265" customFormat="1" ht="30" x14ac:dyDescent="0.2">
      <c r="A23" s="269"/>
      <c r="B23" s="12" t="s">
        <v>246</v>
      </c>
      <c r="C23" s="7"/>
      <c r="D23" s="242" t="s">
        <v>82</v>
      </c>
      <c r="E23" s="367">
        <f t="shared" ref="E23:H23" si="9">SUM(E24)</f>
        <v>82607</v>
      </c>
      <c r="F23" s="367">
        <f t="shared" si="9"/>
        <v>71514.850000000006</v>
      </c>
      <c r="G23" s="367">
        <f t="shared" si="9"/>
        <v>177700</v>
      </c>
      <c r="H23" s="367">
        <f t="shared" si="9"/>
        <v>57514.33</v>
      </c>
      <c r="I23" s="368"/>
      <c r="J23" s="368"/>
    </row>
    <row r="24" spans="1:10" s="268" customFormat="1" x14ac:dyDescent="0.2">
      <c r="A24" s="270"/>
      <c r="B24" s="236" t="s">
        <v>242</v>
      </c>
      <c r="C24" s="1"/>
      <c r="D24" s="239" t="s">
        <v>243</v>
      </c>
      <c r="E24" s="373">
        <v>82607</v>
      </c>
      <c r="F24" s="373">
        <v>71514.850000000006</v>
      </c>
      <c r="G24" s="373">
        <v>177700</v>
      </c>
      <c r="H24" s="373">
        <v>57514.33</v>
      </c>
      <c r="I24" s="368"/>
      <c r="J24" s="368"/>
    </row>
    <row r="25" spans="1:10" s="272" customFormat="1" x14ac:dyDescent="0.2">
      <c r="A25" s="271"/>
      <c r="B25" s="279"/>
      <c r="C25" s="3" t="s">
        <v>40</v>
      </c>
      <c r="D25" s="280" t="s">
        <v>39</v>
      </c>
      <c r="E25" s="371">
        <f>SUM(E22)</f>
        <v>82607</v>
      </c>
      <c r="F25" s="371">
        <f>SUM(F22)</f>
        <v>71514.850000000006</v>
      </c>
      <c r="G25" s="371">
        <f>SUM(G22)</f>
        <v>177700</v>
      </c>
      <c r="H25" s="371">
        <f>SUM(H22)</f>
        <v>57514.33</v>
      </c>
      <c r="I25" s="372">
        <f>SUM(F25/E25*100)</f>
        <v>86.5723849068481</v>
      </c>
      <c r="J25" s="372">
        <f t="shared" si="2"/>
        <v>32.365970737197522</v>
      </c>
    </row>
    <row r="26" spans="1:10" s="265" customFormat="1" ht="30" x14ac:dyDescent="0.2">
      <c r="A26" s="269"/>
      <c r="B26" s="12">
        <v>66</v>
      </c>
      <c r="C26" s="7"/>
      <c r="D26" s="242" t="s">
        <v>19</v>
      </c>
      <c r="E26" s="367">
        <f>SUM(E27)</f>
        <v>0</v>
      </c>
      <c r="F26" s="367">
        <f t="shared" ref="F26:H26" si="10">SUM(F27)</f>
        <v>169.05</v>
      </c>
      <c r="G26" s="367">
        <f>SUM(G27)</f>
        <v>5000</v>
      </c>
      <c r="H26" s="367">
        <f t="shared" si="10"/>
        <v>5112.8</v>
      </c>
      <c r="I26" s="368"/>
      <c r="J26" s="368"/>
    </row>
    <row r="27" spans="1:10" s="283" customFormat="1" ht="45" x14ac:dyDescent="0.2">
      <c r="A27" s="232"/>
      <c r="B27" s="282">
        <v>663</v>
      </c>
      <c r="C27" s="284"/>
      <c r="D27" s="285" t="s">
        <v>248</v>
      </c>
      <c r="E27" s="374">
        <f>SUM(E28:E29)</f>
        <v>0</v>
      </c>
      <c r="F27" s="374">
        <f t="shared" ref="F27:H27" si="11">SUM(F28:F29)</f>
        <v>169.05</v>
      </c>
      <c r="G27" s="374">
        <f t="shared" si="11"/>
        <v>5000</v>
      </c>
      <c r="H27" s="374">
        <f t="shared" si="11"/>
        <v>5112.8</v>
      </c>
      <c r="I27" s="368"/>
      <c r="J27" s="368"/>
    </row>
    <row r="28" spans="1:10" s="267" customFormat="1" x14ac:dyDescent="0.2">
      <c r="A28" s="273"/>
      <c r="B28" s="236">
        <v>6631</v>
      </c>
      <c r="C28" s="252"/>
      <c r="D28" s="281" t="s">
        <v>119</v>
      </c>
      <c r="E28" s="375">
        <v>0</v>
      </c>
      <c r="F28" s="375">
        <v>0</v>
      </c>
      <c r="G28" s="375">
        <v>0</v>
      </c>
      <c r="H28" s="375">
        <v>5112.8</v>
      </c>
      <c r="I28" s="368"/>
      <c r="J28" s="368"/>
    </row>
    <row r="29" spans="1:10" s="267" customFormat="1" x14ac:dyDescent="0.2">
      <c r="A29" s="273"/>
      <c r="B29" s="236" t="s">
        <v>371</v>
      </c>
      <c r="C29" s="252"/>
      <c r="D29" s="281" t="s">
        <v>244</v>
      </c>
      <c r="E29" s="375">
        <v>0</v>
      </c>
      <c r="F29" s="375">
        <v>169.05</v>
      </c>
      <c r="G29" s="375">
        <v>5000</v>
      </c>
      <c r="H29" s="375">
        <v>0</v>
      </c>
      <c r="I29" s="368"/>
      <c r="J29" s="368"/>
    </row>
    <row r="30" spans="1:10" s="268" customFormat="1" ht="30.75" customHeight="1" x14ac:dyDescent="0.2">
      <c r="A30" s="271"/>
      <c r="B30" s="279"/>
      <c r="C30" s="3" t="s">
        <v>41</v>
      </c>
      <c r="D30" s="280" t="s">
        <v>42</v>
      </c>
      <c r="E30" s="371">
        <f>SUM(E26)</f>
        <v>0</v>
      </c>
      <c r="F30" s="371">
        <f>SUM(F26)</f>
        <v>169.05</v>
      </c>
      <c r="G30" s="371">
        <f>SUM(G26)</f>
        <v>5000</v>
      </c>
      <c r="H30" s="371">
        <f>SUM(H26)</f>
        <v>5112.8</v>
      </c>
      <c r="I30" s="372"/>
      <c r="J30" s="372"/>
    </row>
    <row r="31" spans="1:10" s="265" customFormat="1" ht="30" x14ac:dyDescent="0.2">
      <c r="A31" s="269"/>
      <c r="B31" s="12">
        <v>67</v>
      </c>
      <c r="C31" s="7"/>
      <c r="D31" s="242" t="s">
        <v>15</v>
      </c>
      <c r="E31" s="369">
        <f>SUM(E32)</f>
        <v>1166929</v>
      </c>
      <c r="F31" s="369">
        <f>SUM(F32)</f>
        <v>107321.44</v>
      </c>
      <c r="G31" s="369">
        <f>SUM(G32)</f>
        <v>1202577</v>
      </c>
      <c r="H31" s="369">
        <f>SUM(H32)</f>
        <v>0</v>
      </c>
      <c r="I31" s="368">
        <f>SUM(F31/E31*100)</f>
        <v>9.1969125799427385</v>
      </c>
      <c r="J31" s="368">
        <f t="shared" si="2"/>
        <v>0</v>
      </c>
    </row>
    <row r="32" spans="1:10" s="268" customFormat="1" ht="42" customHeight="1" x14ac:dyDescent="0.2">
      <c r="A32" s="269"/>
      <c r="B32" s="12" t="s">
        <v>231</v>
      </c>
      <c r="C32" s="7"/>
      <c r="D32" s="242" t="s">
        <v>76</v>
      </c>
      <c r="E32" s="369">
        <f t="shared" ref="E32:F32" si="12">SUM(E33:E34)</f>
        <v>1166929</v>
      </c>
      <c r="F32" s="369">
        <f t="shared" si="12"/>
        <v>107321.44</v>
      </c>
      <c r="G32" s="369">
        <f t="shared" ref="G32:H32" si="13">SUM(G33:G34)</f>
        <v>1202577</v>
      </c>
      <c r="H32" s="369">
        <f t="shared" si="13"/>
        <v>0</v>
      </c>
      <c r="I32" s="368"/>
      <c r="J32" s="368"/>
    </row>
    <row r="33" spans="1:10" s="265" customFormat="1" ht="30" x14ac:dyDescent="0.2">
      <c r="A33" s="270"/>
      <c r="B33" s="236" t="s">
        <v>232</v>
      </c>
      <c r="C33" s="1"/>
      <c r="D33" s="239" t="s">
        <v>233</v>
      </c>
      <c r="E33" s="370">
        <v>23890</v>
      </c>
      <c r="F33" s="370">
        <v>12322.69</v>
      </c>
      <c r="G33" s="370">
        <v>0</v>
      </c>
      <c r="H33" s="370">
        <v>0</v>
      </c>
      <c r="I33" s="368"/>
      <c r="J33" s="368"/>
    </row>
    <row r="34" spans="1:10" s="268" customFormat="1" ht="30" x14ac:dyDescent="0.2">
      <c r="A34" s="270"/>
      <c r="B34" s="236" t="s">
        <v>234</v>
      </c>
      <c r="C34" s="1"/>
      <c r="D34" s="239" t="s">
        <v>235</v>
      </c>
      <c r="E34" s="370">
        <v>1143039</v>
      </c>
      <c r="F34" s="370">
        <v>94998.75</v>
      </c>
      <c r="G34" s="370">
        <v>1202577</v>
      </c>
      <c r="H34" s="370">
        <v>0</v>
      </c>
      <c r="I34" s="368"/>
      <c r="J34" s="368"/>
    </row>
    <row r="35" spans="1:10" s="265" customFormat="1" x14ac:dyDescent="0.2">
      <c r="A35" s="271"/>
      <c r="B35" s="271"/>
      <c r="C35" s="3" t="s">
        <v>43</v>
      </c>
      <c r="D35" s="280" t="s">
        <v>44</v>
      </c>
      <c r="E35" s="371">
        <f>SUM(E31)</f>
        <v>1166929</v>
      </c>
      <c r="F35" s="371">
        <f>SUM(F31)</f>
        <v>107321.44</v>
      </c>
      <c r="G35" s="371">
        <f>SUM(G31)</f>
        <v>1202577</v>
      </c>
      <c r="H35" s="371">
        <f>SUM(H31)</f>
        <v>0</v>
      </c>
      <c r="I35" s="372">
        <f>SUM(F35/E35*100)</f>
        <v>9.1969125799427385</v>
      </c>
      <c r="J35" s="372">
        <f t="shared" si="2"/>
        <v>0</v>
      </c>
    </row>
    <row r="36" spans="1:10" s="265" customFormat="1" ht="30" x14ac:dyDescent="0.2">
      <c r="A36" s="269"/>
      <c r="B36" s="12">
        <v>67</v>
      </c>
      <c r="C36" s="7"/>
      <c r="D36" s="242" t="s">
        <v>15</v>
      </c>
      <c r="E36" s="369">
        <f>SUM(E37)</f>
        <v>10600000</v>
      </c>
      <c r="F36" s="369">
        <f>SUM(F37)</f>
        <v>5063679.7699999996</v>
      </c>
      <c r="G36" s="369">
        <f>SUM(G37)</f>
        <v>12235000</v>
      </c>
      <c r="H36" s="369">
        <f>SUM(H37)</f>
        <v>6236646.7800000003</v>
      </c>
      <c r="I36" s="368">
        <f>SUM(F36/E36*100)</f>
        <v>47.770563867924523</v>
      </c>
      <c r="J36" s="368">
        <f t="shared" ref="J36" si="14">SUM(H36/G36*100)</f>
        <v>50.973819207192484</v>
      </c>
    </row>
    <row r="37" spans="1:10" s="268" customFormat="1" ht="42" customHeight="1" x14ac:dyDescent="0.2">
      <c r="A37" s="269"/>
      <c r="B37" s="12" t="s">
        <v>316</v>
      </c>
      <c r="C37" s="7"/>
      <c r="D37" s="242" t="s">
        <v>87</v>
      </c>
      <c r="E37" s="369">
        <f t="shared" ref="E37:H37" si="15">SUM(E38:E38)</f>
        <v>10600000</v>
      </c>
      <c r="F37" s="369">
        <f t="shared" si="15"/>
        <v>5063679.7699999996</v>
      </c>
      <c r="G37" s="369">
        <f t="shared" si="15"/>
        <v>12235000</v>
      </c>
      <c r="H37" s="369">
        <f t="shared" si="15"/>
        <v>6236646.7800000003</v>
      </c>
      <c r="I37" s="368"/>
      <c r="J37" s="368"/>
    </row>
    <row r="38" spans="1:10" s="268" customFormat="1" x14ac:dyDescent="0.2">
      <c r="A38" s="270"/>
      <c r="B38" s="236" t="s">
        <v>315</v>
      </c>
      <c r="C38" s="1"/>
      <c r="D38" s="239" t="s">
        <v>87</v>
      </c>
      <c r="E38" s="370">
        <v>10600000</v>
      </c>
      <c r="F38" s="370">
        <v>5063679.7699999996</v>
      </c>
      <c r="G38" s="370">
        <v>12235000</v>
      </c>
      <c r="H38" s="370">
        <v>6236646.7800000003</v>
      </c>
      <c r="I38" s="368"/>
      <c r="J38" s="368"/>
    </row>
    <row r="39" spans="1:10" s="265" customFormat="1" x14ac:dyDescent="0.2">
      <c r="A39" s="271"/>
      <c r="B39" s="271"/>
      <c r="C39" s="3">
        <v>41</v>
      </c>
      <c r="D39" s="280" t="s">
        <v>38</v>
      </c>
      <c r="E39" s="371">
        <f>SUM(E36)</f>
        <v>10600000</v>
      </c>
      <c r="F39" s="371">
        <f>SUM(F36)</f>
        <v>5063679.7699999996</v>
      </c>
      <c r="G39" s="371">
        <f>SUM(G36)</f>
        <v>12235000</v>
      </c>
      <c r="H39" s="371">
        <f>SUM(H36)</f>
        <v>6236646.7800000003</v>
      </c>
      <c r="I39" s="372">
        <f>SUM(F39/E39*100)</f>
        <v>47.770563867924523</v>
      </c>
      <c r="J39" s="372">
        <f t="shared" ref="J39:J40" si="16">SUM(H39/G39*100)</f>
        <v>50.973819207192484</v>
      </c>
    </row>
    <row r="40" spans="1:10" s="265" customFormat="1" x14ac:dyDescent="0.2">
      <c r="A40" s="269"/>
      <c r="B40" s="12" t="s">
        <v>318</v>
      </c>
      <c r="C40" s="7"/>
      <c r="D40" s="242" t="s">
        <v>321</v>
      </c>
      <c r="E40" s="369">
        <f t="shared" ref="E40:H41" si="17">SUM(E41)</f>
        <v>1327</v>
      </c>
      <c r="F40" s="369">
        <f t="shared" si="17"/>
        <v>0</v>
      </c>
      <c r="G40" s="369">
        <f t="shared" si="17"/>
        <v>1327</v>
      </c>
      <c r="H40" s="369">
        <f t="shared" si="17"/>
        <v>0</v>
      </c>
      <c r="I40" s="368">
        <f>SUM(F40/E40*100)</f>
        <v>0</v>
      </c>
      <c r="J40" s="368">
        <f t="shared" si="16"/>
        <v>0</v>
      </c>
    </row>
    <row r="41" spans="1:10" s="268" customFormat="1" ht="42" customHeight="1" x14ac:dyDescent="0.2">
      <c r="A41" s="269"/>
      <c r="B41" s="12" t="s">
        <v>319</v>
      </c>
      <c r="C41" s="7"/>
      <c r="D41" s="242" t="s">
        <v>322</v>
      </c>
      <c r="E41" s="369">
        <f t="shared" si="17"/>
        <v>1327</v>
      </c>
      <c r="F41" s="369">
        <f t="shared" si="17"/>
        <v>0</v>
      </c>
      <c r="G41" s="369">
        <f t="shared" si="17"/>
        <v>1327</v>
      </c>
      <c r="H41" s="369">
        <f t="shared" si="17"/>
        <v>0</v>
      </c>
      <c r="I41" s="368"/>
      <c r="J41" s="368"/>
    </row>
    <row r="42" spans="1:10" s="268" customFormat="1" x14ac:dyDescent="0.2">
      <c r="A42" s="270"/>
      <c r="B42" s="236" t="s">
        <v>320</v>
      </c>
      <c r="C42" s="1"/>
      <c r="D42" s="239" t="s">
        <v>322</v>
      </c>
      <c r="E42" s="370">
        <v>1327</v>
      </c>
      <c r="F42" s="370">
        <v>0</v>
      </c>
      <c r="G42" s="370">
        <v>1327</v>
      </c>
      <c r="H42" s="370">
        <v>0</v>
      </c>
      <c r="I42" s="368"/>
      <c r="J42" s="368"/>
    </row>
    <row r="43" spans="1:10" s="265" customFormat="1" x14ac:dyDescent="0.2">
      <c r="A43" s="271"/>
      <c r="B43" s="271"/>
      <c r="C43" s="3" t="s">
        <v>40</v>
      </c>
      <c r="D43" s="280" t="s">
        <v>39</v>
      </c>
      <c r="E43" s="371">
        <f>SUM(E40)</f>
        <v>1327</v>
      </c>
      <c r="F43" s="371">
        <f>SUM(F40)</f>
        <v>0</v>
      </c>
      <c r="G43" s="371">
        <f>SUM(G40)</f>
        <v>1327</v>
      </c>
      <c r="H43" s="371">
        <f>SUM(H40)</f>
        <v>0</v>
      </c>
      <c r="I43" s="372">
        <f>SUM(F43/E43*100)</f>
        <v>0</v>
      </c>
      <c r="J43" s="372">
        <f t="shared" ref="J43" si="18">SUM(H43/G43*100)</f>
        <v>0</v>
      </c>
    </row>
    <row r="44" spans="1:10" s="268" customFormat="1" x14ac:dyDescent="0.2">
      <c r="A44" s="253">
        <v>7</v>
      </c>
      <c r="B44" s="9"/>
      <c r="C44" s="253"/>
      <c r="D44" s="164" t="s">
        <v>292</v>
      </c>
      <c r="E44" s="367">
        <f t="shared" ref="E44:H45" si="19">SUM(E45)</f>
        <v>664</v>
      </c>
      <c r="F44" s="367">
        <f t="shared" si="19"/>
        <v>0</v>
      </c>
      <c r="G44" s="367">
        <f t="shared" si="19"/>
        <v>664</v>
      </c>
      <c r="H44" s="367">
        <f t="shared" si="19"/>
        <v>7365</v>
      </c>
      <c r="I44" s="368">
        <f>SUM(F44/E44*100)</f>
        <v>0</v>
      </c>
      <c r="J44" s="368">
        <f>SUM(H44/G44*100)</f>
        <v>1109.1867469879517</v>
      </c>
    </row>
    <row r="45" spans="1:10" s="265" customFormat="1" ht="30" x14ac:dyDescent="0.2">
      <c r="A45" s="269"/>
      <c r="B45" s="240">
        <v>72</v>
      </c>
      <c r="C45" s="248"/>
      <c r="D45" s="249" t="s">
        <v>26</v>
      </c>
      <c r="E45" s="369">
        <f t="shared" si="19"/>
        <v>664</v>
      </c>
      <c r="F45" s="369">
        <f t="shared" si="19"/>
        <v>0</v>
      </c>
      <c r="G45" s="369">
        <f t="shared" si="19"/>
        <v>664</v>
      </c>
      <c r="H45" s="369">
        <f t="shared" si="19"/>
        <v>7365</v>
      </c>
      <c r="I45" s="368"/>
      <c r="J45" s="368"/>
    </row>
    <row r="46" spans="1:10" s="265" customFormat="1" x14ac:dyDescent="0.2">
      <c r="A46" s="269"/>
      <c r="B46" s="240">
        <v>723</v>
      </c>
      <c r="C46" s="248"/>
      <c r="D46" s="249" t="s">
        <v>101</v>
      </c>
      <c r="E46" s="369">
        <f t="shared" ref="E46:G46" si="20">SUM(E47)</f>
        <v>664</v>
      </c>
      <c r="F46" s="369">
        <f t="shared" ref="F46:H46" si="21">SUM(F47)</f>
        <v>0</v>
      </c>
      <c r="G46" s="369">
        <f t="shared" si="20"/>
        <v>664</v>
      </c>
      <c r="H46" s="369">
        <f t="shared" si="21"/>
        <v>7365</v>
      </c>
      <c r="I46" s="368"/>
      <c r="J46" s="368"/>
    </row>
    <row r="47" spans="1:10" s="268" customFormat="1" x14ac:dyDescent="0.2">
      <c r="A47" s="270"/>
      <c r="B47" s="241">
        <v>7231</v>
      </c>
      <c r="C47" s="4"/>
      <c r="D47" s="5" t="s">
        <v>329</v>
      </c>
      <c r="E47" s="370">
        <v>664</v>
      </c>
      <c r="F47" s="370">
        <v>0</v>
      </c>
      <c r="G47" s="370">
        <v>664</v>
      </c>
      <c r="H47" s="370">
        <v>7365</v>
      </c>
      <c r="I47" s="368"/>
      <c r="J47" s="368"/>
    </row>
    <row r="48" spans="1:10" s="268" customFormat="1" x14ac:dyDescent="0.2">
      <c r="A48" s="271"/>
      <c r="B48" s="279"/>
      <c r="C48" s="3">
        <v>71</v>
      </c>
      <c r="D48" s="280" t="s">
        <v>317</v>
      </c>
      <c r="E48" s="371">
        <f>SUM(E45)</f>
        <v>664</v>
      </c>
      <c r="F48" s="371">
        <f>SUM(F45)</f>
        <v>0</v>
      </c>
      <c r="G48" s="371">
        <f>SUM(G45)</f>
        <v>664</v>
      </c>
      <c r="H48" s="371">
        <f>SUM(H45)</f>
        <v>7365</v>
      </c>
      <c r="I48" s="372">
        <f>SUM(F48/E48*100)</f>
        <v>0</v>
      </c>
      <c r="J48" s="372">
        <f t="shared" ref="J48:J50" si="22">SUM(H48/G48*100)</f>
        <v>1109.1867469879517</v>
      </c>
    </row>
    <row r="49" spans="1:10" x14ac:dyDescent="0.2">
      <c r="A49" s="352"/>
      <c r="B49" s="351">
        <v>9221</v>
      </c>
      <c r="D49" s="169" t="s">
        <v>59</v>
      </c>
      <c r="E49" s="376">
        <f>SUM(E64)</f>
        <v>95362.46</v>
      </c>
      <c r="F49" s="376"/>
      <c r="G49" s="376">
        <f>SUM(G64)</f>
        <v>145024.98000000001</v>
      </c>
      <c r="H49" s="376"/>
      <c r="I49" s="376"/>
      <c r="J49" s="376"/>
    </row>
    <row r="50" spans="1:10" s="268" customFormat="1" x14ac:dyDescent="0.2">
      <c r="A50" s="353">
        <v>9</v>
      </c>
      <c r="B50" s="348"/>
      <c r="C50" s="349">
        <v>31</v>
      </c>
      <c r="D50" s="350" t="s">
        <v>343</v>
      </c>
      <c r="E50" s="377">
        <f>SUM(E49)</f>
        <v>95362.46</v>
      </c>
      <c r="F50" s="377">
        <f>SUM(F49)</f>
        <v>0</v>
      </c>
      <c r="G50" s="377">
        <f>SUM(G49)</f>
        <v>145024.98000000001</v>
      </c>
      <c r="H50" s="377">
        <f>SUM(H49)</f>
        <v>0</v>
      </c>
      <c r="I50" s="378">
        <f>SUM(F50/E50*100)</f>
        <v>0</v>
      </c>
      <c r="J50" s="378">
        <f t="shared" si="22"/>
        <v>0</v>
      </c>
    </row>
    <row r="51" spans="1:10" x14ac:dyDescent="0.2">
      <c r="A51" s="352"/>
      <c r="B51" s="351">
        <v>9221</v>
      </c>
      <c r="D51" s="169" t="s">
        <v>59</v>
      </c>
      <c r="E51" s="376">
        <f>SUM(E66)</f>
        <v>0</v>
      </c>
      <c r="F51" s="376"/>
      <c r="G51" s="376">
        <f>SUM(G66)</f>
        <v>4012.74</v>
      </c>
      <c r="H51" s="376"/>
      <c r="I51" s="376"/>
      <c r="J51" s="376"/>
    </row>
    <row r="52" spans="1:10" s="268" customFormat="1" x14ac:dyDescent="0.2">
      <c r="A52" s="353">
        <v>9</v>
      </c>
      <c r="B52" s="348"/>
      <c r="C52" s="349">
        <v>42</v>
      </c>
      <c r="D52" s="350" t="s">
        <v>343</v>
      </c>
      <c r="E52" s="377">
        <f>SUM(E51)</f>
        <v>0</v>
      </c>
      <c r="F52" s="377">
        <f>SUM(F51)</f>
        <v>0</v>
      </c>
      <c r="G52" s="377">
        <f>SUM(G51)</f>
        <v>4012.74</v>
      </c>
      <c r="H52" s="377">
        <f>SUM(H51)</f>
        <v>0</v>
      </c>
      <c r="I52" s="378" t="e">
        <f>SUM(F52/E52*100)</f>
        <v>#DIV/0!</v>
      </c>
      <c r="J52" s="378">
        <f t="shared" ref="J52" si="23">SUM(H52/G52*100)</f>
        <v>0</v>
      </c>
    </row>
    <row r="53" spans="1:10" x14ac:dyDescent="0.2">
      <c r="A53" s="352"/>
      <c r="B53" s="351">
        <v>9221</v>
      </c>
      <c r="D53" s="169" t="s">
        <v>230</v>
      </c>
      <c r="E53" s="376">
        <f>SUM(E66)</f>
        <v>0</v>
      </c>
      <c r="F53" s="376"/>
      <c r="G53" s="376">
        <f>SUM(G65)</f>
        <v>139229.71</v>
      </c>
      <c r="H53" s="376"/>
      <c r="I53" s="376"/>
      <c r="J53" s="376"/>
    </row>
    <row r="54" spans="1:10" s="268" customFormat="1" x14ac:dyDescent="0.2">
      <c r="A54" s="353">
        <v>9</v>
      </c>
      <c r="B54" s="348"/>
      <c r="C54" s="349">
        <v>61</v>
      </c>
      <c r="D54" s="350" t="s">
        <v>63</v>
      </c>
      <c r="E54" s="377">
        <f>SUM(E53)</f>
        <v>0</v>
      </c>
      <c r="F54" s="377">
        <f>SUM(F53)</f>
        <v>0</v>
      </c>
      <c r="G54" s="377">
        <f>SUM(G53)</f>
        <v>139229.71</v>
      </c>
      <c r="H54" s="377">
        <f>SUM(H53)</f>
        <v>0</v>
      </c>
      <c r="I54" s="378" t="e">
        <f>SUM(F54/E54*100)</f>
        <v>#DIV/0!</v>
      </c>
      <c r="J54" s="378">
        <v>0</v>
      </c>
    </row>
    <row r="55" spans="1:10" s="265" customFormat="1" x14ac:dyDescent="0.2">
      <c r="A55" s="473" t="s">
        <v>67</v>
      </c>
      <c r="B55" s="473"/>
      <c r="C55" s="473"/>
      <c r="D55" s="473"/>
      <c r="E55" s="379">
        <f>SUM(E5,E44,E50,E54)</f>
        <v>12394237.460000001</v>
      </c>
      <c r="F55" s="379">
        <f>SUM(F5,F44,F50,F54)</f>
        <v>5456722.8899999997</v>
      </c>
      <c r="G55" s="379">
        <f>SUM(G5,G44,G50,G54)</f>
        <v>14573424.690000001</v>
      </c>
      <c r="H55" s="379">
        <f>SUM(H5,H44,H50,H54)</f>
        <v>6392880.4500000002</v>
      </c>
      <c r="I55" s="368">
        <f>SUM(F55/E55*100)</f>
        <v>44.026289698019063</v>
      </c>
      <c r="J55" s="368">
        <f t="shared" si="2"/>
        <v>43.866699735901264</v>
      </c>
    </row>
    <row r="56" spans="1:10" s="265" customFormat="1" x14ac:dyDescent="0.2">
      <c r="A56" s="6"/>
      <c r="B56" s="6"/>
      <c r="C56" s="6"/>
      <c r="D56" s="6"/>
      <c r="E56" s="142"/>
      <c r="F56" s="142"/>
      <c r="G56" s="142"/>
      <c r="H56" s="142"/>
      <c r="I56" s="264"/>
      <c r="J56" s="264"/>
    </row>
    <row r="57" spans="1:10" s="265" customFormat="1" x14ac:dyDescent="0.2">
      <c r="A57" s="469" t="s">
        <v>189</v>
      </c>
      <c r="B57" s="470"/>
      <c r="C57" s="470"/>
      <c r="D57" s="470"/>
      <c r="E57" s="470"/>
      <c r="F57" s="470"/>
      <c r="G57" s="470"/>
      <c r="H57" s="470"/>
      <c r="I57" s="470"/>
      <c r="J57" s="470"/>
    </row>
    <row r="58" spans="1:10" s="265" customFormat="1" ht="59.25" customHeight="1" x14ac:dyDescent="0.2">
      <c r="A58" s="253" t="s">
        <v>35</v>
      </c>
      <c r="B58" s="253" t="s">
        <v>330</v>
      </c>
      <c r="C58" s="253" t="s">
        <v>45</v>
      </c>
      <c r="D58" s="165" t="s">
        <v>14</v>
      </c>
      <c r="E58" s="166" t="s">
        <v>192</v>
      </c>
      <c r="F58" s="166" t="s">
        <v>193</v>
      </c>
      <c r="G58" s="166" t="s">
        <v>192</v>
      </c>
      <c r="H58" s="166" t="s">
        <v>193</v>
      </c>
      <c r="I58" s="253" t="s">
        <v>205</v>
      </c>
      <c r="J58" s="253" t="s">
        <v>205</v>
      </c>
    </row>
    <row r="59" spans="1:10" s="265" customFormat="1" ht="15.75" customHeight="1" x14ac:dyDescent="0.2">
      <c r="A59" s="466">
        <v>1</v>
      </c>
      <c r="B59" s="466"/>
      <c r="C59" s="466"/>
      <c r="D59" s="466"/>
      <c r="E59" s="266">
        <v>2</v>
      </c>
      <c r="F59" s="266">
        <v>3</v>
      </c>
      <c r="G59" s="266">
        <v>4</v>
      </c>
      <c r="H59" s="266">
        <v>5</v>
      </c>
      <c r="I59" s="254" t="s">
        <v>356</v>
      </c>
      <c r="J59" s="225" t="s">
        <v>357</v>
      </c>
    </row>
    <row r="60" spans="1:10" s="265" customFormat="1" x14ac:dyDescent="0.2">
      <c r="A60" s="167">
        <v>9</v>
      </c>
      <c r="B60" s="167"/>
      <c r="C60" s="167"/>
      <c r="D60" s="164" t="s">
        <v>190</v>
      </c>
      <c r="E60" s="367">
        <f t="shared" ref="E60:H60" si="24">SUM(E61)</f>
        <v>95362.46</v>
      </c>
      <c r="F60" s="367">
        <f t="shared" si="24"/>
        <v>-235528.25000000009</v>
      </c>
      <c r="G60" s="367">
        <f t="shared" si="24"/>
        <v>288267.43</v>
      </c>
      <c r="H60" s="367">
        <f t="shared" si="24"/>
        <v>-576176.17000000062</v>
      </c>
      <c r="I60" s="368">
        <f t="shared" ref="I60:I67" si="25">SUM(F60/E60*100)</f>
        <v>-246.98214580454413</v>
      </c>
      <c r="J60" s="368">
        <f>SUM(H60/G60*100)</f>
        <v>-199.87557040349674</v>
      </c>
    </row>
    <row r="61" spans="1:10" s="265" customFormat="1" x14ac:dyDescent="0.2">
      <c r="A61" s="167"/>
      <c r="B61" s="7">
        <v>92</v>
      </c>
      <c r="C61" s="167"/>
      <c r="D61" s="164" t="s">
        <v>57</v>
      </c>
      <c r="E61" s="367">
        <f t="shared" ref="E61:H62" si="26">SUM(E62)</f>
        <v>95362.46</v>
      </c>
      <c r="F61" s="367">
        <f t="shared" si="26"/>
        <v>-235528.25000000009</v>
      </c>
      <c r="G61" s="367">
        <f t="shared" si="26"/>
        <v>288267.43</v>
      </c>
      <c r="H61" s="367">
        <f t="shared" si="26"/>
        <v>-576176.17000000062</v>
      </c>
      <c r="I61" s="368">
        <f t="shared" si="25"/>
        <v>-246.98214580454413</v>
      </c>
      <c r="J61" s="368">
        <f t="shared" ref="J61:J66" si="27">SUM(H61/G61*100)</f>
        <v>-199.87557040349674</v>
      </c>
    </row>
    <row r="62" spans="1:10" s="265" customFormat="1" x14ac:dyDescent="0.2">
      <c r="A62" s="167"/>
      <c r="B62" s="7">
        <v>922</v>
      </c>
      <c r="C62" s="167"/>
      <c r="D62" s="315" t="s">
        <v>254</v>
      </c>
      <c r="E62" s="367">
        <f t="shared" si="26"/>
        <v>95362.46</v>
      </c>
      <c r="F62" s="367">
        <f t="shared" si="26"/>
        <v>-235528.25000000009</v>
      </c>
      <c r="G62" s="367">
        <f t="shared" si="26"/>
        <v>288267.43</v>
      </c>
      <c r="H62" s="367">
        <f t="shared" si="26"/>
        <v>-576176.17000000062</v>
      </c>
      <c r="I62" s="368">
        <f t="shared" si="25"/>
        <v>-246.98214580454413</v>
      </c>
      <c r="J62" s="368">
        <f t="shared" si="27"/>
        <v>-199.87557040349674</v>
      </c>
    </row>
    <row r="63" spans="1:10" s="265" customFormat="1" x14ac:dyDescent="0.2">
      <c r="A63" s="318"/>
      <c r="B63" s="1">
        <v>9221</v>
      </c>
      <c r="C63" s="318"/>
      <c r="D63" s="319" t="s">
        <v>255</v>
      </c>
      <c r="E63" s="373">
        <f>SUM(E64:E67)</f>
        <v>95362.46</v>
      </c>
      <c r="F63" s="373">
        <f>SUM(F64:F67)</f>
        <v>-235528.25000000009</v>
      </c>
      <c r="G63" s="373">
        <f>SUM(G64:G67)</f>
        <v>288267.43</v>
      </c>
      <c r="H63" s="373">
        <f>SUM(H64:H67)</f>
        <v>-576176.17000000062</v>
      </c>
      <c r="I63" s="380">
        <f t="shared" si="25"/>
        <v>-246.98214580454413</v>
      </c>
      <c r="J63" s="380">
        <f t="shared" si="27"/>
        <v>-199.87557040349674</v>
      </c>
    </row>
    <row r="64" spans="1:10" s="265" customFormat="1" x14ac:dyDescent="0.2">
      <c r="A64" s="168"/>
      <c r="B64" s="314"/>
      <c r="C64" s="168" t="s">
        <v>65</v>
      </c>
      <c r="D64" s="169" t="s">
        <v>59</v>
      </c>
      <c r="E64" s="381">
        <v>95362.46</v>
      </c>
      <c r="F64" s="381">
        <f>SUM('KONTROLNA TABLICA'!D251)</f>
        <v>-5959.8199999999924</v>
      </c>
      <c r="G64" s="381">
        <v>145024.98000000001</v>
      </c>
      <c r="H64" s="381">
        <f>SUM('KONTROLNA TABLICA'!F251)</f>
        <v>6076.760000000002</v>
      </c>
      <c r="I64" s="382">
        <f t="shared" si="25"/>
        <v>-6.2496500195150082</v>
      </c>
      <c r="J64" s="382">
        <f t="shared" si="27"/>
        <v>4.1901471043126515</v>
      </c>
    </row>
    <row r="65" spans="1:10" s="265" customFormat="1" x14ac:dyDescent="0.2">
      <c r="A65" s="168"/>
      <c r="B65" s="314"/>
      <c r="C65" s="168" t="s">
        <v>66</v>
      </c>
      <c r="D65" s="169" t="s">
        <v>62</v>
      </c>
      <c r="E65" s="381">
        <v>0</v>
      </c>
      <c r="F65" s="381">
        <f>SUM('KONTROLNA TABLICA'!D255)</f>
        <v>-229091.08000000007</v>
      </c>
      <c r="G65" s="381">
        <v>139229.71</v>
      </c>
      <c r="H65" s="381">
        <f>SUM('KONTROLNA TABLICA'!F255)</f>
        <v>-592617.93000000063</v>
      </c>
      <c r="I65" s="382" t="e">
        <f t="shared" si="25"/>
        <v>#DIV/0!</v>
      </c>
      <c r="J65" s="382">
        <v>0</v>
      </c>
    </row>
    <row r="66" spans="1:10" s="265" customFormat="1" x14ac:dyDescent="0.2">
      <c r="A66" s="168"/>
      <c r="B66" s="314"/>
      <c r="C66" s="168">
        <v>96</v>
      </c>
      <c r="D66" s="169" t="s">
        <v>344</v>
      </c>
      <c r="E66" s="381">
        <v>0</v>
      </c>
      <c r="F66" s="381">
        <f>SUM('KONTROLNA TABLICA'!D263)</f>
        <v>-477.34999999999997</v>
      </c>
      <c r="G66" s="381">
        <v>4012.74</v>
      </c>
      <c r="H66" s="381">
        <f>SUM('KONTROLNA TABLICA'!F263)</f>
        <v>3000</v>
      </c>
      <c r="I66" s="382" t="e">
        <f t="shared" si="25"/>
        <v>#DIV/0!</v>
      </c>
      <c r="J66" s="382">
        <f t="shared" si="27"/>
        <v>74.761883401366646</v>
      </c>
    </row>
    <row r="67" spans="1:10" s="265" customFormat="1" x14ac:dyDescent="0.2">
      <c r="A67" s="168"/>
      <c r="B67" s="314"/>
      <c r="C67" s="168">
        <v>97</v>
      </c>
      <c r="D67" s="169" t="s">
        <v>346</v>
      </c>
      <c r="E67" s="381">
        <v>0</v>
      </c>
      <c r="F67" s="381">
        <f>SUM('KONTROLNA TABLICA'!D267)</f>
        <v>0</v>
      </c>
      <c r="G67" s="381">
        <v>0</v>
      </c>
      <c r="H67" s="381">
        <f>SUM('KONTROLNA TABLICA'!F267)</f>
        <v>7365</v>
      </c>
      <c r="I67" s="382" t="e">
        <f t="shared" si="25"/>
        <v>#DIV/0!</v>
      </c>
      <c r="J67" s="382">
        <v>0</v>
      </c>
    </row>
    <row r="68" spans="1:10" s="265" customFormat="1" x14ac:dyDescent="0.2">
      <c r="A68" s="6"/>
      <c r="B68" s="6"/>
      <c r="C68" s="6"/>
      <c r="D68" s="6"/>
      <c r="E68" s="142"/>
      <c r="F68" s="142"/>
      <c r="G68" s="142"/>
      <c r="H68" s="142"/>
      <c r="I68" s="264"/>
      <c r="J68" s="264"/>
    </row>
    <row r="69" spans="1:10" s="265" customFormat="1" x14ac:dyDescent="0.2">
      <c r="A69" s="272"/>
      <c r="B69" s="6"/>
      <c r="C69" s="6"/>
      <c r="D69" s="6"/>
      <c r="E69" s="358"/>
      <c r="F69" s="358"/>
      <c r="G69" s="6"/>
      <c r="H69" s="6"/>
      <c r="I69" s="264"/>
      <c r="J69" s="264"/>
    </row>
    <row r="70" spans="1:10" s="268" customFormat="1" ht="15.75" customHeight="1" x14ac:dyDescent="0.2">
      <c r="A70" s="471" t="s">
        <v>50</v>
      </c>
      <c r="B70" s="472"/>
      <c r="C70" s="472"/>
      <c r="D70" s="472"/>
      <c r="E70" s="472"/>
      <c r="F70" s="472"/>
      <c r="G70" s="472"/>
      <c r="H70" s="472"/>
      <c r="I70" s="472"/>
      <c r="J70" s="472"/>
    </row>
    <row r="71" spans="1:10" s="265" customFormat="1" ht="58.5" customHeight="1" x14ac:dyDescent="0.2">
      <c r="A71" s="253" t="s">
        <v>35</v>
      </c>
      <c r="B71" s="253" t="s">
        <v>330</v>
      </c>
      <c r="C71" s="253" t="s">
        <v>45</v>
      </c>
      <c r="D71" s="167" t="s">
        <v>14</v>
      </c>
      <c r="E71" s="258" t="s">
        <v>192</v>
      </c>
      <c r="F71" s="258" t="s">
        <v>193</v>
      </c>
      <c r="G71" s="258" t="s">
        <v>192</v>
      </c>
      <c r="H71" s="258" t="s">
        <v>193</v>
      </c>
      <c r="I71" s="253" t="s">
        <v>205</v>
      </c>
      <c r="J71" s="253" t="s">
        <v>205</v>
      </c>
    </row>
    <row r="72" spans="1:10" s="265" customFormat="1" ht="15" customHeight="1" x14ac:dyDescent="0.2">
      <c r="A72" s="466">
        <v>1</v>
      </c>
      <c r="B72" s="466"/>
      <c r="C72" s="466"/>
      <c r="D72" s="466"/>
      <c r="E72" s="266">
        <v>2</v>
      </c>
      <c r="F72" s="266">
        <v>3</v>
      </c>
      <c r="G72" s="266">
        <v>4</v>
      </c>
      <c r="H72" s="266">
        <v>5</v>
      </c>
      <c r="I72" s="254" t="s">
        <v>356</v>
      </c>
      <c r="J72" s="225" t="s">
        <v>357</v>
      </c>
    </row>
    <row r="73" spans="1:10" s="265" customFormat="1" x14ac:dyDescent="0.2">
      <c r="A73" s="255">
        <v>3</v>
      </c>
      <c r="B73" s="255"/>
      <c r="C73" s="256"/>
      <c r="D73" s="257" t="s">
        <v>49</v>
      </c>
      <c r="E73" s="383">
        <f>SUM(E74,E84,E115,E120)</f>
        <v>10973486.9</v>
      </c>
      <c r="F73" s="383">
        <f>SUM(F74,F84,F115,F120)</f>
        <v>5373143.9699999997</v>
      </c>
      <c r="G73" s="383">
        <f>SUM(G74,G84,G115,G120)</f>
        <v>12945847.690000001</v>
      </c>
      <c r="H73" s="383">
        <f>SUM(H74,H84,H115,H120)</f>
        <v>6829731.870000001</v>
      </c>
      <c r="I73" s="384">
        <f>SUM(F73/E73*100)</f>
        <v>48.964782288116638</v>
      </c>
      <c r="J73" s="384">
        <f t="shared" ref="J73:J241" si="28">SUM(H73/G73*100)</f>
        <v>52.75615806352809</v>
      </c>
    </row>
    <row r="74" spans="1:10" s="268" customFormat="1" x14ac:dyDescent="0.2">
      <c r="A74" s="233"/>
      <c r="B74" s="228">
        <v>31</v>
      </c>
      <c r="C74" s="233"/>
      <c r="D74" s="10" t="s">
        <v>16</v>
      </c>
      <c r="E74" s="385">
        <f>SUM(E75,E79,E81)</f>
        <v>9650376</v>
      </c>
      <c r="F74" s="385">
        <f>SUM(F75,F79,F81)</f>
        <v>4537520.05</v>
      </c>
      <c r="G74" s="385">
        <f>SUM(G75,G79,G81)</f>
        <v>11003815.710000001</v>
      </c>
      <c r="H74" s="385">
        <f>SUM(H75,H79,H81)</f>
        <v>6037888.3800000008</v>
      </c>
      <c r="I74" s="386">
        <f>SUM(F74/E74*100)</f>
        <v>47.019101121034041</v>
      </c>
      <c r="J74" s="386">
        <f t="shared" si="28"/>
        <v>54.870860609860216</v>
      </c>
    </row>
    <row r="75" spans="1:10" s="268" customFormat="1" x14ac:dyDescent="0.2">
      <c r="A75" s="232"/>
      <c r="B75" s="229">
        <v>311</v>
      </c>
      <c r="C75" s="234"/>
      <c r="D75" s="232" t="s">
        <v>116</v>
      </c>
      <c r="E75" s="374">
        <f>SUM(E76:E78)</f>
        <v>8377825</v>
      </c>
      <c r="F75" s="374">
        <f>SUM(F76:F78)</f>
        <v>3931641</v>
      </c>
      <c r="G75" s="374">
        <f>SUM(G76:G78)</f>
        <v>9518429.7100000009</v>
      </c>
      <c r="H75" s="374">
        <f>SUM(H76:H78)</f>
        <v>5253712.2600000007</v>
      </c>
      <c r="I75" s="384"/>
      <c r="J75" s="384"/>
    </row>
    <row r="76" spans="1:10" s="268" customFormat="1" x14ac:dyDescent="0.2">
      <c r="A76" s="234"/>
      <c r="B76" s="230">
        <v>3111</v>
      </c>
      <c r="C76" s="234"/>
      <c r="D76" s="234" t="s">
        <v>194</v>
      </c>
      <c r="E76" s="384">
        <f>SUM(E132,E141,E154,E179,E230)</f>
        <v>6542914</v>
      </c>
      <c r="F76" s="384">
        <f>SUM(F132,F141,F154,F179,F230)</f>
        <v>3471344.36</v>
      </c>
      <c r="G76" s="384">
        <f>SUM(G132,G141,G154,G179,G230)</f>
        <v>8000000</v>
      </c>
      <c r="H76" s="384">
        <f>SUM(H132,H141,H154,H179,H230)</f>
        <v>4951119.9000000004</v>
      </c>
      <c r="I76" s="374"/>
      <c r="J76" s="374"/>
    </row>
    <row r="77" spans="1:10" s="268" customFormat="1" x14ac:dyDescent="0.2">
      <c r="A77" s="234"/>
      <c r="B77" s="230" t="s">
        <v>308</v>
      </c>
      <c r="C77" s="234"/>
      <c r="D77" s="234" t="s">
        <v>287</v>
      </c>
      <c r="E77" s="384">
        <f>SUM(E180)</f>
        <v>776000</v>
      </c>
      <c r="F77" s="384">
        <f>SUM(F180)</f>
        <v>191243.4</v>
      </c>
      <c r="G77" s="384">
        <f>SUM(G180)</f>
        <v>476000</v>
      </c>
      <c r="H77" s="384">
        <f>SUM(H180)</f>
        <v>302592.36</v>
      </c>
      <c r="I77" s="374"/>
      <c r="J77" s="374"/>
    </row>
    <row r="78" spans="1:10" s="268" customFormat="1" x14ac:dyDescent="0.2">
      <c r="A78" s="234"/>
      <c r="B78" s="230" t="s">
        <v>309</v>
      </c>
      <c r="C78" s="234"/>
      <c r="D78" s="234" t="s">
        <v>288</v>
      </c>
      <c r="E78" s="384">
        <f>SUM(E181,E224)</f>
        <v>1058911</v>
      </c>
      <c r="F78" s="384">
        <f>SUM(F181,F224)</f>
        <v>269053.24</v>
      </c>
      <c r="G78" s="384">
        <f>SUM(G181,G224)</f>
        <v>1042429.71</v>
      </c>
      <c r="H78" s="384">
        <f>SUM(H181,H224)</f>
        <v>0</v>
      </c>
      <c r="I78" s="374"/>
      <c r="J78" s="374"/>
    </row>
    <row r="79" spans="1:10" s="265" customFormat="1" x14ac:dyDescent="0.2">
      <c r="A79" s="232"/>
      <c r="B79" s="12">
        <v>312</v>
      </c>
      <c r="C79" s="269"/>
      <c r="D79" s="237" t="s">
        <v>122</v>
      </c>
      <c r="E79" s="387">
        <f>SUM(E80)</f>
        <v>148295</v>
      </c>
      <c r="F79" s="387">
        <f>SUM(F80)</f>
        <v>121671.26</v>
      </c>
      <c r="G79" s="387">
        <f>SUM(G80)</f>
        <v>205995</v>
      </c>
      <c r="H79" s="387">
        <f>SUM(H80)</f>
        <v>114052.19</v>
      </c>
      <c r="I79" s="374"/>
      <c r="J79" s="374"/>
    </row>
    <row r="80" spans="1:10" s="268" customFormat="1" ht="15.75" customHeight="1" x14ac:dyDescent="0.2">
      <c r="A80" s="232"/>
      <c r="B80" s="236" t="s">
        <v>206</v>
      </c>
      <c r="C80" s="269"/>
      <c r="D80" s="238" t="s">
        <v>122</v>
      </c>
      <c r="E80" s="388">
        <f>SUM(E156,E183)</f>
        <v>148295</v>
      </c>
      <c r="F80" s="388">
        <f>SUM(F156,F183)</f>
        <v>121671.26</v>
      </c>
      <c r="G80" s="388">
        <f>SUM(G156,G183)</f>
        <v>205995</v>
      </c>
      <c r="H80" s="388">
        <f>SUM(H156,H183)</f>
        <v>114052.19</v>
      </c>
      <c r="I80" s="384"/>
      <c r="J80" s="384"/>
    </row>
    <row r="81" spans="1:10" s="275" customFormat="1" x14ac:dyDescent="0.2">
      <c r="A81" s="232"/>
      <c r="B81" s="12">
        <v>313</v>
      </c>
      <c r="C81" s="232"/>
      <c r="D81" s="232" t="s">
        <v>117</v>
      </c>
      <c r="E81" s="387">
        <f>SUM(E82:E83)</f>
        <v>1124256</v>
      </c>
      <c r="F81" s="387">
        <f>SUM(F82:F83)</f>
        <v>484207.79000000004</v>
      </c>
      <c r="G81" s="387">
        <f>SUM(G82:G83)</f>
        <v>1279391</v>
      </c>
      <c r="H81" s="387">
        <f>SUM(H82:H83)</f>
        <v>670123.92999999993</v>
      </c>
      <c r="I81" s="384"/>
      <c r="J81" s="389"/>
    </row>
    <row r="82" spans="1:10" s="265" customFormat="1" x14ac:dyDescent="0.2">
      <c r="A82" s="234"/>
      <c r="B82" s="236">
        <v>3132</v>
      </c>
      <c r="C82" s="234"/>
      <c r="D82" s="234" t="s">
        <v>195</v>
      </c>
      <c r="E82" s="388">
        <f>SUM(E134,E143,E158,E185,E226,E232)</f>
        <v>1124165</v>
      </c>
      <c r="F82" s="388">
        <f>SUM(F134,F143,F158,F185,F226,F232)</f>
        <v>483750.2</v>
      </c>
      <c r="G82" s="388">
        <f>SUM(G134,G143,G158,G185,G226,G232)</f>
        <v>1279300</v>
      </c>
      <c r="H82" s="388">
        <f>SUM(H134,H143,H158,H185,H226,H232)</f>
        <v>670009.59999999998</v>
      </c>
      <c r="I82" s="384"/>
      <c r="J82" s="389"/>
    </row>
    <row r="83" spans="1:10" s="265" customFormat="1" x14ac:dyDescent="0.2">
      <c r="A83" s="234"/>
      <c r="B83" s="236" t="s">
        <v>310</v>
      </c>
      <c r="C83" s="234"/>
      <c r="D83" s="234" t="s">
        <v>311</v>
      </c>
      <c r="E83" s="388">
        <f>SUM(E186)</f>
        <v>91</v>
      </c>
      <c r="F83" s="388">
        <f>SUM(F186)</f>
        <v>457.59</v>
      </c>
      <c r="G83" s="388">
        <f>SUM(G186)</f>
        <v>91</v>
      </c>
      <c r="H83" s="388">
        <f>SUM(H186)</f>
        <v>114.33</v>
      </c>
      <c r="I83" s="384"/>
      <c r="J83" s="389"/>
    </row>
    <row r="84" spans="1:10" s="265" customFormat="1" ht="15.75" customHeight="1" x14ac:dyDescent="0.2">
      <c r="A84" s="233"/>
      <c r="B84" s="228">
        <v>32</v>
      </c>
      <c r="C84" s="233"/>
      <c r="D84" s="10" t="s">
        <v>17</v>
      </c>
      <c r="E84" s="385">
        <f>SUM(E85,E89,E96,E106,E108)</f>
        <v>1309678.8999999999</v>
      </c>
      <c r="F84" s="385">
        <f t="shared" ref="F84:H84" si="29">SUM(F85,F89,F96,F106,F108)</f>
        <v>831673.58000000007</v>
      </c>
      <c r="G84" s="385">
        <f t="shared" si="29"/>
        <v>1933732</v>
      </c>
      <c r="H84" s="385">
        <f t="shared" si="29"/>
        <v>790002.01000000013</v>
      </c>
      <c r="I84" s="386">
        <f>SUM(F84/E84*100)</f>
        <v>63.502098109696966</v>
      </c>
      <c r="J84" s="386">
        <f t="shared" ref="J84" si="30">SUM(H84/G84*100)</f>
        <v>40.853748606321879</v>
      </c>
    </row>
    <row r="85" spans="1:10" s="265" customFormat="1" x14ac:dyDescent="0.2">
      <c r="A85" s="232"/>
      <c r="B85" s="240">
        <v>321</v>
      </c>
      <c r="C85" s="269"/>
      <c r="D85" s="237" t="s">
        <v>123</v>
      </c>
      <c r="E85" s="374">
        <f>SUM(E86:E88)</f>
        <v>195766</v>
      </c>
      <c r="F85" s="374">
        <f>SUM(F86:F88)</f>
        <v>162618.81</v>
      </c>
      <c r="G85" s="374">
        <f>SUM(G86:G88)</f>
        <v>320766</v>
      </c>
      <c r="H85" s="374">
        <f>SUM(H86:H88)</f>
        <v>175431.71</v>
      </c>
      <c r="I85" s="384"/>
      <c r="J85" s="384"/>
    </row>
    <row r="86" spans="1:10" s="268" customFormat="1" ht="15.75" customHeight="1" x14ac:dyDescent="0.2">
      <c r="A86" s="234"/>
      <c r="B86" s="241" t="s">
        <v>197</v>
      </c>
      <c r="C86" s="270"/>
      <c r="D86" s="238" t="s">
        <v>198</v>
      </c>
      <c r="E86" s="384">
        <f t="shared" ref="E86:F86" si="31">SUM(E189)</f>
        <v>4645</v>
      </c>
      <c r="F86" s="384">
        <f t="shared" si="31"/>
        <v>4887.3999999999996</v>
      </c>
      <c r="G86" s="384">
        <f t="shared" ref="G86:H88" si="32">SUM(G189)</f>
        <v>4645</v>
      </c>
      <c r="H86" s="384">
        <f t="shared" si="32"/>
        <v>8294.74</v>
      </c>
      <c r="I86" s="384"/>
      <c r="J86" s="384"/>
    </row>
    <row r="87" spans="1:10" s="265" customFormat="1" ht="30" x14ac:dyDescent="0.2">
      <c r="A87" s="234"/>
      <c r="B87" s="241" t="s">
        <v>199</v>
      </c>
      <c r="C87" s="270"/>
      <c r="D87" s="239" t="s">
        <v>131</v>
      </c>
      <c r="E87" s="384">
        <f t="shared" ref="E87:F87" si="33">SUM(E190)</f>
        <v>185812</v>
      </c>
      <c r="F87" s="384">
        <f t="shared" si="33"/>
        <v>132226.31</v>
      </c>
      <c r="G87" s="384">
        <f t="shared" si="32"/>
        <v>260812</v>
      </c>
      <c r="H87" s="384">
        <f t="shared" si="32"/>
        <v>144593.78</v>
      </c>
      <c r="I87" s="374"/>
      <c r="J87" s="374"/>
    </row>
    <row r="88" spans="1:10" s="265" customFormat="1" x14ac:dyDescent="0.2">
      <c r="A88" s="234"/>
      <c r="B88" s="241">
        <v>3213</v>
      </c>
      <c r="C88" s="270"/>
      <c r="D88" s="239" t="s">
        <v>132</v>
      </c>
      <c r="E88" s="384">
        <f t="shared" ref="E88:F88" si="34">SUM(E191)</f>
        <v>5309</v>
      </c>
      <c r="F88" s="384">
        <f t="shared" si="34"/>
        <v>25505.1</v>
      </c>
      <c r="G88" s="384">
        <f t="shared" si="32"/>
        <v>55309</v>
      </c>
      <c r="H88" s="384">
        <f t="shared" si="32"/>
        <v>22543.19</v>
      </c>
      <c r="I88" s="374"/>
      <c r="J88" s="374"/>
    </row>
    <row r="89" spans="1:10" s="265" customFormat="1" ht="15.75" customHeight="1" x14ac:dyDescent="0.2">
      <c r="A89" s="232"/>
      <c r="B89" s="240">
        <v>322</v>
      </c>
      <c r="C89" s="269"/>
      <c r="D89" s="237" t="s">
        <v>124</v>
      </c>
      <c r="E89" s="374">
        <f>SUM(E90:E95)</f>
        <v>470425.9</v>
      </c>
      <c r="F89" s="374">
        <f>SUM(F90:F95)</f>
        <v>300019.21000000002</v>
      </c>
      <c r="G89" s="374">
        <f>SUM(G90:G95)</f>
        <v>812428</v>
      </c>
      <c r="H89" s="374">
        <f>SUM(H90:H95)</f>
        <v>230035.16999999998</v>
      </c>
      <c r="I89" s="384"/>
      <c r="J89" s="384"/>
    </row>
    <row r="90" spans="1:10" s="265" customFormat="1" x14ac:dyDescent="0.2">
      <c r="A90" s="234"/>
      <c r="B90" s="241" t="s">
        <v>200</v>
      </c>
      <c r="C90" s="270"/>
      <c r="D90" s="238" t="s">
        <v>141</v>
      </c>
      <c r="E90" s="384">
        <f>SUM('RAČUN PRIHODA I RASHODA'!E161,E193)</f>
        <v>32633</v>
      </c>
      <c r="F90" s="384">
        <f>SUM('RAČUN PRIHODA I RASHODA'!F161,F193)</f>
        <v>13981.25</v>
      </c>
      <c r="G90" s="384">
        <f>SUM('RAČUN PRIHODA I RASHODA'!G161,G193)</f>
        <v>27563</v>
      </c>
      <c r="H90" s="384">
        <f>SUM('RAČUN PRIHODA I RASHODA'!H161,H193)</f>
        <v>14532.3</v>
      </c>
      <c r="I90" s="384"/>
      <c r="J90" s="384"/>
    </row>
    <row r="91" spans="1:10" s="265" customFormat="1" x14ac:dyDescent="0.2">
      <c r="A91" s="234"/>
      <c r="B91" s="241">
        <v>3222</v>
      </c>
      <c r="C91" s="270"/>
      <c r="D91" s="238" t="s">
        <v>142</v>
      </c>
      <c r="E91" s="384">
        <f t="shared" ref="E91:F91" si="35">SUM(E194)</f>
        <v>79151</v>
      </c>
      <c r="F91" s="384">
        <f t="shared" si="35"/>
        <v>42900.78</v>
      </c>
      <c r="G91" s="384">
        <f t="shared" ref="G91:H93" si="36">SUM(G194)</f>
        <v>89151</v>
      </c>
      <c r="H91" s="384">
        <f t="shared" si="36"/>
        <v>7067.41</v>
      </c>
      <c r="I91" s="384"/>
      <c r="J91" s="384"/>
    </row>
    <row r="92" spans="1:10" s="268" customFormat="1" ht="15.75" customHeight="1" x14ac:dyDescent="0.2">
      <c r="A92" s="234"/>
      <c r="B92" s="241" t="s">
        <v>201</v>
      </c>
      <c r="C92" s="270"/>
      <c r="D92" s="238" t="s">
        <v>202</v>
      </c>
      <c r="E92" s="384">
        <f t="shared" ref="E92:F92" si="37">SUM(E195)</f>
        <v>347427.9</v>
      </c>
      <c r="F92" s="384">
        <f t="shared" si="37"/>
        <v>184923.59</v>
      </c>
      <c r="G92" s="384">
        <f t="shared" si="36"/>
        <v>400000</v>
      </c>
      <c r="H92" s="384">
        <f t="shared" si="36"/>
        <v>178299.35</v>
      </c>
      <c r="I92" s="384"/>
      <c r="J92" s="384"/>
    </row>
    <row r="93" spans="1:10" s="265" customFormat="1" ht="30" x14ac:dyDescent="0.2">
      <c r="A93" s="234"/>
      <c r="B93" s="241" t="s">
        <v>203</v>
      </c>
      <c r="C93" s="270"/>
      <c r="D93" s="239" t="s">
        <v>204</v>
      </c>
      <c r="E93" s="384">
        <f t="shared" ref="E93:F93" si="38">SUM(E196)</f>
        <v>6636</v>
      </c>
      <c r="F93" s="384">
        <f t="shared" si="38"/>
        <v>47715.66</v>
      </c>
      <c r="G93" s="384">
        <f t="shared" si="36"/>
        <v>16636</v>
      </c>
      <c r="H93" s="384">
        <f t="shared" si="36"/>
        <v>462.19</v>
      </c>
      <c r="I93" s="374"/>
      <c r="J93" s="374"/>
    </row>
    <row r="94" spans="1:10" s="265" customFormat="1" x14ac:dyDescent="0.2">
      <c r="A94" s="234"/>
      <c r="B94" s="241">
        <v>3325</v>
      </c>
      <c r="C94" s="270"/>
      <c r="D94" s="239" t="s">
        <v>133</v>
      </c>
      <c r="E94" s="384">
        <f>SUM(E146,E197)</f>
        <v>1924</v>
      </c>
      <c r="F94" s="384">
        <f>SUM(F146,F197)</f>
        <v>10497.93</v>
      </c>
      <c r="G94" s="384">
        <f>SUM(G146,G197)</f>
        <v>25424</v>
      </c>
      <c r="H94" s="384">
        <f>SUM(H146,H197)</f>
        <v>29673.919999999998</v>
      </c>
      <c r="I94" s="374"/>
      <c r="J94" s="374"/>
    </row>
    <row r="95" spans="1:10" s="265" customFormat="1" x14ac:dyDescent="0.2">
      <c r="A95" s="234"/>
      <c r="B95" s="241">
        <v>3227</v>
      </c>
      <c r="C95" s="270"/>
      <c r="D95" s="239" t="s">
        <v>271</v>
      </c>
      <c r="E95" s="384">
        <f>SUM(E198,E147)</f>
        <v>2654</v>
      </c>
      <c r="F95" s="384">
        <f>SUM(F198,F147)</f>
        <v>0</v>
      </c>
      <c r="G95" s="384">
        <f>SUM(G198,G147)</f>
        <v>253654</v>
      </c>
      <c r="H95" s="384">
        <f>SUM(H198,H147)</f>
        <v>0</v>
      </c>
      <c r="I95" s="374"/>
      <c r="J95" s="374"/>
    </row>
    <row r="96" spans="1:10" s="265" customFormat="1" ht="15.75" customHeight="1" x14ac:dyDescent="0.2">
      <c r="A96" s="232"/>
      <c r="B96" s="240">
        <v>323</v>
      </c>
      <c r="C96" s="269"/>
      <c r="D96" s="237" t="s">
        <v>110</v>
      </c>
      <c r="E96" s="374">
        <f>SUM(E97:E105)</f>
        <v>572415</v>
      </c>
      <c r="F96" s="374">
        <f>SUM(F97:F105)</f>
        <v>300302.28000000003</v>
      </c>
      <c r="G96" s="374">
        <f>SUM(G97:G105)</f>
        <v>727466</v>
      </c>
      <c r="H96" s="374">
        <f>SUM(H97:H105)</f>
        <v>302416.17000000004</v>
      </c>
      <c r="I96" s="384"/>
      <c r="J96" s="384"/>
    </row>
    <row r="97" spans="1:10" s="265" customFormat="1" ht="15.75" customHeight="1" x14ac:dyDescent="0.2">
      <c r="A97" s="234"/>
      <c r="B97" s="241" t="s">
        <v>207</v>
      </c>
      <c r="C97" s="270"/>
      <c r="D97" s="238" t="s">
        <v>208</v>
      </c>
      <c r="E97" s="384">
        <f>SUM(E200)</f>
        <v>23226</v>
      </c>
      <c r="F97" s="384">
        <f>SUM(F200)</f>
        <v>8189.33</v>
      </c>
      <c r="G97" s="384">
        <f>SUM(G200)</f>
        <v>23226</v>
      </c>
      <c r="H97" s="384">
        <f>SUM(H200)</f>
        <v>7876.67</v>
      </c>
      <c r="I97" s="384"/>
      <c r="J97" s="384"/>
    </row>
    <row r="98" spans="1:10" s="265" customFormat="1" ht="15.75" customHeight="1" x14ac:dyDescent="0.2">
      <c r="A98" s="234"/>
      <c r="B98" s="241" t="s">
        <v>209</v>
      </c>
      <c r="C98" s="270"/>
      <c r="D98" s="238" t="s">
        <v>210</v>
      </c>
      <c r="E98" s="384">
        <f>SUM(E149,E163,E201,E236,E240)</f>
        <v>194816</v>
      </c>
      <c r="F98" s="384">
        <f>SUM(F149,F163,F201,F236,F240)</f>
        <v>125424.23999999999</v>
      </c>
      <c r="G98" s="384">
        <f>SUM(G149,G163,G201,G236,G240)</f>
        <v>315367</v>
      </c>
      <c r="H98" s="384">
        <f>SUM(H149,H163,H201,H236,H240)</f>
        <v>132633.41</v>
      </c>
      <c r="I98" s="384"/>
      <c r="J98" s="384"/>
    </row>
    <row r="99" spans="1:10" s="265" customFormat="1" ht="15.75" customHeight="1" x14ac:dyDescent="0.2">
      <c r="A99" s="234"/>
      <c r="B99" s="241">
        <v>3233</v>
      </c>
      <c r="C99" s="270"/>
      <c r="D99" s="238" t="s">
        <v>289</v>
      </c>
      <c r="E99" s="384">
        <f t="shared" ref="E99:H100" si="39">SUM(E202)</f>
        <v>3318</v>
      </c>
      <c r="F99" s="384">
        <f t="shared" si="39"/>
        <v>1758.54</v>
      </c>
      <c r="G99" s="384">
        <f t="shared" si="39"/>
        <v>3318</v>
      </c>
      <c r="H99" s="384">
        <f t="shared" si="39"/>
        <v>2239.65</v>
      </c>
      <c r="I99" s="384"/>
      <c r="J99" s="384"/>
    </row>
    <row r="100" spans="1:10" s="265" customFormat="1" ht="15.75" customHeight="1" x14ac:dyDescent="0.2">
      <c r="A100" s="234"/>
      <c r="B100" s="241" t="s">
        <v>211</v>
      </c>
      <c r="C100" s="270"/>
      <c r="D100" s="238" t="s">
        <v>212</v>
      </c>
      <c r="E100" s="384">
        <f t="shared" si="39"/>
        <v>15927</v>
      </c>
      <c r="F100" s="384">
        <f t="shared" si="39"/>
        <v>8525.6299999999992</v>
      </c>
      <c r="G100" s="384">
        <f t="shared" si="39"/>
        <v>15927</v>
      </c>
      <c r="H100" s="384">
        <f t="shared" si="39"/>
        <v>6949.31</v>
      </c>
      <c r="I100" s="384"/>
      <c r="J100" s="384"/>
    </row>
    <row r="101" spans="1:10" s="265" customFormat="1" ht="15.75" customHeight="1" x14ac:dyDescent="0.2">
      <c r="A101" s="234"/>
      <c r="B101" s="241">
        <v>3235</v>
      </c>
      <c r="C101" s="270"/>
      <c r="D101" s="238" t="s">
        <v>147</v>
      </c>
      <c r="E101" s="384">
        <f>SUM(E137,E204)</f>
        <v>199084</v>
      </c>
      <c r="F101" s="384">
        <f>SUM(F137,F204)</f>
        <v>81491.92</v>
      </c>
      <c r="G101" s="384">
        <f>SUM(G137,G204)</f>
        <v>199084</v>
      </c>
      <c r="H101" s="384">
        <f>SUM(H137,H204)</f>
        <v>87210.63</v>
      </c>
      <c r="I101" s="384"/>
      <c r="J101" s="384"/>
    </row>
    <row r="102" spans="1:10" s="265" customFormat="1" ht="15.75" customHeight="1" x14ac:dyDescent="0.2">
      <c r="A102" s="234"/>
      <c r="B102" s="241">
        <v>3236</v>
      </c>
      <c r="C102" s="270"/>
      <c r="D102" s="238" t="s">
        <v>143</v>
      </c>
      <c r="E102" s="384">
        <f t="shared" ref="E102:H103" si="40">SUM(E205)</f>
        <v>36501</v>
      </c>
      <c r="F102" s="384">
        <f t="shared" si="40"/>
        <v>1490</v>
      </c>
      <c r="G102" s="384">
        <f t="shared" si="40"/>
        <v>46501</v>
      </c>
      <c r="H102" s="384">
        <f t="shared" si="40"/>
        <v>5370</v>
      </c>
      <c r="I102" s="384"/>
      <c r="J102" s="384"/>
    </row>
    <row r="103" spans="1:10" s="265" customFormat="1" ht="15.75" customHeight="1" x14ac:dyDescent="0.2">
      <c r="A103" s="234"/>
      <c r="B103" s="241">
        <v>3237</v>
      </c>
      <c r="C103" s="270"/>
      <c r="D103" s="238" t="s">
        <v>144</v>
      </c>
      <c r="E103" s="384">
        <f t="shared" si="40"/>
        <v>6637</v>
      </c>
      <c r="F103" s="384">
        <f t="shared" si="40"/>
        <v>21317.54</v>
      </c>
      <c r="G103" s="384">
        <f t="shared" si="40"/>
        <v>56637</v>
      </c>
      <c r="H103" s="384">
        <f t="shared" si="40"/>
        <v>16624.16</v>
      </c>
      <c r="I103" s="384"/>
      <c r="J103" s="384"/>
    </row>
    <row r="104" spans="1:10" s="268" customFormat="1" ht="15.75" customHeight="1" x14ac:dyDescent="0.2">
      <c r="A104" s="234"/>
      <c r="B104" s="241" t="s">
        <v>213</v>
      </c>
      <c r="C104" s="270"/>
      <c r="D104" s="238" t="s">
        <v>214</v>
      </c>
      <c r="E104" s="384">
        <f>SUM(E207,E150)</f>
        <v>29199</v>
      </c>
      <c r="F104" s="384">
        <f>SUM(F207,F150)</f>
        <v>22745.81</v>
      </c>
      <c r="G104" s="384">
        <f>SUM(G207,G150)</f>
        <v>29199</v>
      </c>
      <c r="H104" s="384">
        <f>SUM(H207,H150)</f>
        <v>18019.12</v>
      </c>
      <c r="I104" s="384"/>
      <c r="J104" s="384"/>
    </row>
    <row r="105" spans="1:10" s="265" customFormat="1" x14ac:dyDescent="0.2">
      <c r="A105" s="234"/>
      <c r="B105" s="241" t="s">
        <v>215</v>
      </c>
      <c r="C105" s="270"/>
      <c r="D105" s="238" t="s">
        <v>145</v>
      </c>
      <c r="E105" s="384">
        <f>SUM(E164,E208)</f>
        <v>63707</v>
      </c>
      <c r="F105" s="384">
        <f>SUM(F164,F208)</f>
        <v>29359.27</v>
      </c>
      <c r="G105" s="384">
        <f>SUM(G164,G208)</f>
        <v>38207</v>
      </c>
      <c r="H105" s="384">
        <f>SUM(H164,H208)</f>
        <v>25493.22</v>
      </c>
      <c r="I105" s="374"/>
      <c r="J105" s="374"/>
    </row>
    <row r="106" spans="1:10" s="265" customFormat="1" ht="30" customHeight="1" x14ac:dyDescent="0.2">
      <c r="A106" s="232"/>
      <c r="B106" s="240">
        <v>325</v>
      </c>
      <c r="C106" s="269"/>
      <c r="D106" s="307" t="s">
        <v>368</v>
      </c>
      <c r="E106" s="374">
        <f>SUM(E107)</f>
        <v>0</v>
      </c>
      <c r="F106" s="374">
        <f t="shared" ref="F106" si="41">SUM(F107)</f>
        <v>0</v>
      </c>
      <c r="G106" s="374">
        <f t="shared" ref="G106" si="42">SUM(G107)</f>
        <v>0</v>
      </c>
      <c r="H106" s="374">
        <f t="shared" ref="H106" si="43">SUM(H107)</f>
        <v>43447.03</v>
      </c>
      <c r="I106" s="384"/>
      <c r="J106" s="384"/>
    </row>
    <row r="107" spans="1:10" s="265" customFormat="1" ht="15.75" x14ac:dyDescent="0.2">
      <c r="A107" s="234"/>
      <c r="B107" s="241">
        <v>3251</v>
      </c>
      <c r="C107" s="270"/>
      <c r="D107" s="308" t="s">
        <v>369</v>
      </c>
      <c r="E107" s="384">
        <f>SUM('RAČUN PRIHODA I RASHODA'!E210)</f>
        <v>0</v>
      </c>
      <c r="F107" s="384">
        <f>SUM('RAČUN PRIHODA I RASHODA'!F210)</f>
        <v>0</v>
      </c>
      <c r="G107" s="384">
        <f>SUM('RAČUN PRIHODA I RASHODA'!G210)</f>
        <v>0</v>
      </c>
      <c r="H107" s="384">
        <f>SUM('RAČUN PRIHODA I RASHODA'!H210)</f>
        <v>43447.03</v>
      </c>
      <c r="I107" s="384"/>
      <c r="J107" s="384"/>
    </row>
    <row r="108" spans="1:10" s="265" customFormat="1" ht="15.75" customHeight="1" x14ac:dyDescent="0.2">
      <c r="A108" s="232"/>
      <c r="B108" s="240">
        <v>329</v>
      </c>
      <c r="C108" s="269"/>
      <c r="D108" s="237" t="s">
        <v>125</v>
      </c>
      <c r="E108" s="374">
        <f>SUM(E109:E114)</f>
        <v>71072</v>
      </c>
      <c r="F108" s="374">
        <f>SUM(F109:F114)</f>
        <v>68733.279999999999</v>
      </c>
      <c r="G108" s="374">
        <f>SUM(G109:G114)</f>
        <v>73072</v>
      </c>
      <c r="H108" s="374">
        <f>SUM(H109:H114)</f>
        <v>38671.93</v>
      </c>
      <c r="I108" s="384"/>
      <c r="J108" s="384"/>
    </row>
    <row r="109" spans="1:10" s="265" customFormat="1" ht="30" x14ac:dyDescent="0.2">
      <c r="A109" s="234"/>
      <c r="B109" s="241" t="s">
        <v>216</v>
      </c>
      <c r="C109" s="270"/>
      <c r="D109" s="239" t="s">
        <v>217</v>
      </c>
      <c r="E109" s="384">
        <f>SUM(E212)</f>
        <v>9954</v>
      </c>
      <c r="F109" s="384">
        <f>SUM(F212)</f>
        <v>5920.82</v>
      </c>
      <c r="G109" s="384">
        <f>SUM(G212)</f>
        <v>9954</v>
      </c>
      <c r="H109" s="384">
        <f>SUM(H212)</f>
        <v>6334.34</v>
      </c>
      <c r="I109" s="384"/>
      <c r="J109" s="384"/>
    </row>
    <row r="110" spans="1:10" s="265" customFormat="1" x14ac:dyDescent="0.2">
      <c r="A110" s="234"/>
      <c r="B110" s="241">
        <v>3292</v>
      </c>
      <c r="C110" s="270"/>
      <c r="D110" s="239" t="s">
        <v>290</v>
      </c>
      <c r="E110" s="384">
        <f t="shared" ref="E110:F110" si="44">SUM(E213)</f>
        <v>34508</v>
      </c>
      <c r="F110" s="384">
        <f t="shared" si="44"/>
        <v>20168.759999999998</v>
      </c>
      <c r="G110" s="384">
        <f t="shared" ref="G110:H114" si="45">SUM(G213)</f>
        <v>34508</v>
      </c>
      <c r="H110" s="384">
        <f t="shared" si="45"/>
        <v>17553.310000000001</v>
      </c>
      <c r="I110" s="384"/>
      <c r="J110" s="384"/>
    </row>
    <row r="111" spans="1:10" s="265" customFormat="1" ht="15.75" customHeight="1" x14ac:dyDescent="0.2">
      <c r="A111" s="234"/>
      <c r="B111" s="241" t="s">
        <v>218</v>
      </c>
      <c r="C111" s="270"/>
      <c r="D111" s="238" t="s">
        <v>219</v>
      </c>
      <c r="E111" s="384">
        <f t="shared" ref="E111:F111" si="46">SUM(E214)</f>
        <v>2654</v>
      </c>
      <c r="F111" s="384">
        <f t="shared" si="46"/>
        <v>159.19999999999999</v>
      </c>
      <c r="G111" s="384">
        <f t="shared" si="45"/>
        <v>2654</v>
      </c>
      <c r="H111" s="384">
        <f t="shared" si="45"/>
        <v>700.83</v>
      </c>
      <c r="I111" s="384"/>
      <c r="J111" s="384"/>
    </row>
    <row r="112" spans="1:10" s="268" customFormat="1" ht="15.75" customHeight="1" x14ac:dyDescent="0.2">
      <c r="A112" s="234"/>
      <c r="B112" s="259">
        <v>3295</v>
      </c>
      <c r="C112" s="270"/>
      <c r="D112" s="260" t="s">
        <v>220</v>
      </c>
      <c r="E112" s="384">
        <f t="shared" ref="E112:F112" si="47">SUM(E215)</f>
        <v>19908</v>
      </c>
      <c r="F112" s="384">
        <f t="shared" si="47"/>
        <v>23679.25</v>
      </c>
      <c r="G112" s="384">
        <f t="shared" si="45"/>
        <v>19908</v>
      </c>
      <c r="H112" s="384">
        <f t="shared" si="45"/>
        <v>12575</v>
      </c>
      <c r="I112" s="384"/>
      <c r="J112" s="384"/>
    </row>
    <row r="113" spans="1:10" s="268" customFormat="1" ht="15.75" customHeight="1" x14ac:dyDescent="0.2">
      <c r="A113" s="234"/>
      <c r="B113" s="259">
        <v>3296</v>
      </c>
      <c r="C113" s="270"/>
      <c r="D113" s="260" t="s">
        <v>291</v>
      </c>
      <c r="E113" s="384">
        <f t="shared" ref="E113:F113" si="48">SUM(E216)</f>
        <v>3982</v>
      </c>
      <c r="F113" s="384">
        <f t="shared" si="48"/>
        <v>18805.25</v>
      </c>
      <c r="G113" s="384">
        <f t="shared" si="45"/>
        <v>5982</v>
      </c>
      <c r="H113" s="384">
        <f t="shared" si="45"/>
        <v>1491.18</v>
      </c>
      <c r="I113" s="384"/>
      <c r="J113" s="384"/>
    </row>
    <row r="114" spans="1:10" s="268" customFormat="1" ht="15.75" customHeight="1" x14ac:dyDescent="0.2">
      <c r="A114" s="234"/>
      <c r="B114" s="259" t="s">
        <v>221</v>
      </c>
      <c r="C114" s="270"/>
      <c r="D114" s="260" t="s">
        <v>125</v>
      </c>
      <c r="E114" s="384">
        <f t="shared" ref="E114:F114" si="49">SUM(E217)</f>
        <v>66</v>
      </c>
      <c r="F114" s="384">
        <f t="shared" si="49"/>
        <v>0</v>
      </c>
      <c r="G114" s="384">
        <f t="shared" si="45"/>
        <v>66</v>
      </c>
      <c r="H114" s="384">
        <f t="shared" si="45"/>
        <v>17.27</v>
      </c>
      <c r="I114" s="374"/>
      <c r="J114" s="374"/>
    </row>
    <row r="115" spans="1:10" s="265" customFormat="1" ht="15.75" customHeight="1" x14ac:dyDescent="0.2">
      <c r="A115" s="233"/>
      <c r="B115" s="228">
        <v>34</v>
      </c>
      <c r="C115" s="233"/>
      <c r="D115" s="10" t="s">
        <v>20</v>
      </c>
      <c r="E115" s="385">
        <f>SUM(E116)</f>
        <v>11982</v>
      </c>
      <c r="F115" s="385">
        <f>SUM(F116)</f>
        <v>3950.34</v>
      </c>
      <c r="G115" s="385">
        <f>SUM(G116)</f>
        <v>6849.98</v>
      </c>
      <c r="H115" s="385">
        <f>SUM(H116)</f>
        <v>1841.48</v>
      </c>
      <c r="I115" s="386">
        <f>SUM(F115/E115*100)</f>
        <v>32.96895343014522</v>
      </c>
      <c r="J115" s="386">
        <f t="shared" ref="J115" si="50">SUM(H115/G115*100)</f>
        <v>26.882998198534892</v>
      </c>
    </row>
    <row r="116" spans="1:10" s="276" customFormat="1" x14ac:dyDescent="0.2">
      <c r="A116" s="232"/>
      <c r="B116" s="240">
        <v>343</v>
      </c>
      <c r="C116" s="269"/>
      <c r="D116" s="237" t="s">
        <v>127</v>
      </c>
      <c r="E116" s="374">
        <f>SUM(E117:E119)</f>
        <v>11982</v>
      </c>
      <c r="F116" s="374">
        <f>SUM(F117:F119)</f>
        <v>3950.34</v>
      </c>
      <c r="G116" s="374">
        <f>SUM(G117:G119)</f>
        <v>6849.98</v>
      </c>
      <c r="H116" s="374">
        <f>SUM(H117:H119)</f>
        <v>1841.48</v>
      </c>
      <c r="I116" s="384"/>
      <c r="J116" s="384"/>
    </row>
    <row r="117" spans="1:10" s="268" customFormat="1" x14ac:dyDescent="0.2">
      <c r="A117" s="234"/>
      <c r="B117" s="241" t="s">
        <v>222</v>
      </c>
      <c r="C117" s="270"/>
      <c r="D117" s="238" t="s">
        <v>223</v>
      </c>
      <c r="E117" s="384">
        <f>SUM(E220)</f>
        <v>3982</v>
      </c>
      <c r="F117" s="384">
        <f>SUM(F220)</f>
        <v>1446.12</v>
      </c>
      <c r="G117" s="384">
        <f>SUM(G220)</f>
        <v>3982</v>
      </c>
      <c r="H117" s="384">
        <f>SUM(H220)</f>
        <v>1374.32</v>
      </c>
      <c r="I117" s="374"/>
      <c r="J117" s="390"/>
    </row>
    <row r="118" spans="1:10" s="268" customFormat="1" x14ac:dyDescent="0.2">
      <c r="A118" s="234"/>
      <c r="B118" s="241">
        <v>3433</v>
      </c>
      <c r="C118" s="270"/>
      <c r="D118" s="238" t="s">
        <v>278</v>
      </c>
      <c r="E118" s="384">
        <f t="shared" ref="E118:H119" si="51">SUM(E167)</f>
        <v>3318</v>
      </c>
      <c r="F118" s="384">
        <f t="shared" si="51"/>
        <v>2182.73</v>
      </c>
      <c r="G118" s="384">
        <f t="shared" si="51"/>
        <v>1318</v>
      </c>
      <c r="H118" s="384">
        <f t="shared" si="51"/>
        <v>455.75</v>
      </c>
      <c r="I118" s="374"/>
      <c r="J118" s="390"/>
    </row>
    <row r="119" spans="1:10" s="268" customFormat="1" x14ac:dyDescent="0.2">
      <c r="A119" s="234"/>
      <c r="B119" s="241">
        <v>3434</v>
      </c>
      <c r="C119" s="270"/>
      <c r="D119" s="238" t="s">
        <v>279</v>
      </c>
      <c r="E119" s="384">
        <f t="shared" si="51"/>
        <v>4682</v>
      </c>
      <c r="F119" s="384">
        <f t="shared" si="51"/>
        <v>321.49</v>
      </c>
      <c r="G119" s="384">
        <f t="shared" si="51"/>
        <v>1549.98</v>
      </c>
      <c r="H119" s="384">
        <f t="shared" si="51"/>
        <v>11.41</v>
      </c>
      <c r="I119" s="374"/>
      <c r="J119" s="390"/>
    </row>
    <row r="120" spans="1:10" s="265" customFormat="1" ht="15.75" customHeight="1" x14ac:dyDescent="0.2">
      <c r="A120" s="233"/>
      <c r="B120" s="228" t="s">
        <v>307</v>
      </c>
      <c r="C120" s="233"/>
      <c r="D120" s="10" t="s">
        <v>118</v>
      </c>
      <c r="E120" s="385">
        <f>SUM(E121,E124)</f>
        <v>1450</v>
      </c>
      <c r="F120" s="385">
        <f>SUM(F121,F124)</f>
        <v>0</v>
      </c>
      <c r="G120" s="385">
        <f>SUM(G121,G124)</f>
        <v>1450</v>
      </c>
      <c r="H120" s="385">
        <f>SUM(H121,H124)</f>
        <v>0</v>
      </c>
      <c r="I120" s="386">
        <f>SUM(F120/E120*100)</f>
        <v>0</v>
      </c>
      <c r="J120" s="386">
        <f t="shared" ref="J120" si="52">SUM(H120/G120*100)</f>
        <v>0</v>
      </c>
    </row>
    <row r="121" spans="1:10" s="276" customFormat="1" x14ac:dyDescent="0.2">
      <c r="A121" s="232"/>
      <c r="B121" s="240">
        <v>381</v>
      </c>
      <c r="C121" s="269"/>
      <c r="D121" s="237" t="s">
        <v>119</v>
      </c>
      <c r="E121" s="374">
        <f>SUM(E122:E123)</f>
        <v>1327</v>
      </c>
      <c r="F121" s="374">
        <f>SUM(F122:F123)</f>
        <v>0</v>
      </c>
      <c r="G121" s="374">
        <f>SUM(G122:G123)</f>
        <v>1327</v>
      </c>
      <c r="H121" s="374">
        <f>SUM(H122:H123)</f>
        <v>0</v>
      </c>
      <c r="I121" s="384"/>
      <c r="J121" s="384"/>
    </row>
    <row r="122" spans="1:10" s="268" customFormat="1" x14ac:dyDescent="0.2">
      <c r="A122" s="234"/>
      <c r="B122" s="241">
        <v>3811</v>
      </c>
      <c r="C122" s="270"/>
      <c r="D122" s="238" t="s">
        <v>280</v>
      </c>
      <c r="E122" s="384">
        <f t="shared" ref="E122:H123" si="53">SUM(E171)</f>
        <v>265</v>
      </c>
      <c r="F122" s="384">
        <f t="shared" si="53"/>
        <v>0</v>
      </c>
      <c r="G122" s="384">
        <f t="shared" si="53"/>
        <v>265</v>
      </c>
      <c r="H122" s="384">
        <f t="shared" si="53"/>
        <v>0</v>
      </c>
      <c r="I122" s="374"/>
      <c r="J122" s="390"/>
    </row>
    <row r="123" spans="1:10" s="268" customFormat="1" x14ac:dyDescent="0.2">
      <c r="A123" s="234"/>
      <c r="B123" s="241">
        <v>3812</v>
      </c>
      <c r="C123" s="270"/>
      <c r="D123" s="238" t="s">
        <v>281</v>
      </c>
      <c r="E123" s="384">
        <f t="shared" si="53"/>
        <v>1062</v>
      </c>
      <c r="F123" s="384">
        <f t="shared" si="53"/>
        <v>0</v>
      </c>
      <c r="G123" s="384">
        <f t="shared" si="53"/>
        <v>1062</v>
      </c>
      <c r="H123" s="384">
        <f t="shared" si="53"/>
        <v>0</v>
      </c>
      <c r="I123" s="374"/>
      <c r="J123" s="390"/>
    </row>
    <row r="124" spans="1:10" s="276" customFormat="1" x14ac:dyDescent="0.2">
      <c r="A124" s="232"/>
      <c r="B124" s="240">
        <v>383</v>
      </c>
      <c r="C124" s="269"/>
      <c r="D124" s="237" t="s">
        <v>341</v>
      </c>
      <c r="E124" s="374">
        <f>SUM(E125:E126)</f>
        <v>123</v>
      </c>
      <c r="F124" s="374">
        <f>SUM(F125:F126)</f>
        <v>0</v>
      </c>
      <c r="G124" s="374">
        <f>SUM(G125:G126)</f>
        <v>123</v>
      </c>
      <c r="H124" s="374">
        <f>SUM(H125:H126)</f>
        <v>0</v>
      </c>
      <c r="I124" s="384"/>
      <c r="J124" s="384"/>
    </row>
    <row r="125" spans="1:10" s="268" customFormat="1" x14ac:dyDescent="0.2">
      <c r="A125" s="234"/>
      <c r="B125" s="241">
        <v>3834</v>
      </c>
      <c r="C125" s="270"/>
      <c r="D125" s="238" t="s">
        <v>285</v>
      </c>
      <c r="E125" s="384">
        <f t="shared" ref="E125:H126" si="54">SUM(E174)</f>
        <v>61.5</v>
      </c>
      <c r="F125" s="384">
        <f t="shared" si="54"/>
        <v>0</v>
      </c>
      <c r="G125" s="384">
        <f t="shared" si="54"/>
        <v>61.5</v>
      </c>
      <c r="H125" s="384">
        <f t="shared" si="54"/>
        <v>0</v>
      </c>
      <c r="I125" s="374"/>
      <c r="J125" s="390"/>
    </row>
    <row r="126" spans="1:10" s="268" customFormat="1" x14ac:dyDescent="0.2">
      <c r="A126" s="234"/>
      <c r="B126" s="241">
        <v>3835</v>
      </c>
      <c r="C126" s="270"/>
      <c r="D126" s="238" t="s">
        <v>286</v>
      </c>
      <c r="E126" s="384">
        <f t="shared" si="54"/>
        <v>61.5</v>
      </c>
      <c r="F126" s="384">
        <f t="shared" si="54"/>
        <v>0</v>
      </c>
      <c r="G126" s="384">
        <f t="shared" si="54"/>
        <v>61.5</v>
      </c>
      <c r="H126" s="384">
        <f t="shared" si="54"/>
        <v>0</v>
      </c>
      <c r="I126" s="374"/>
      <c r="J126" s="390"/>
    </row>
    <row r="127" spans="1:10" s="268" customFormat="1" ht="15.75" customHeight="1" x14ac:dyDescent="0.2">
      <c r="A127" s="471" t="s">
        <v>340</v>
      </c>
      <c r="B127" s="472"/>
      <c r="C127" s="472"/>
      <c r="D127" s="472"/>
      <c r="E127" s="472"/>
      <c r="F127" s="472"/>
      <c r="G127" s="472"/>
      <c r="H127" s="472"/>
      <c r="I127" s="472"/>
      <c r="J127" s="472"/>
    </row>
    <row r="128" spans="1:10" s="265" customFormat="1" x14ac:dyDescent="0.2">
      <c r="A128" s="7">
        <v>3</v>
      </c>
      <c r="B128" s="7"/>
      <c r="C128" s="232"/>
      <c r="D128" s="8" t="s">
        <v>49</v>
      </c>
      <c r="E128" s="367">
        <f>SUM(E129,E138,E151,E176,E221,E227,E233,E237)</f>
        <v>10973486.9</v>
      </c>
      <c r="F128" s="367">
        <f>SUM(F129,F138,F151,F176,F221,F227,F233,F237)</f>
        <v>5373143.9699999997</v>
      </c>
      <c r="G128" s="367">
        <f>SUM(G129,G138,G151,G176,G221,G227,G233,G237)</f>
        <v>12945847.690000001</v>
      </c>
      <c r="H128" s="367">
        <f>SUM(H129,H138,H151,H176,H221,H227,H233,H237)</f>
        <v>6829731.870000001</v>
      </c>
      <c r="I128" s="384">
        <f>SUM(F128/E128*100)</f>
        <v>48.964782288116638</v>
      </c>
      <c r="J128" s="384">
        <f t="shared" ref="J128" si="55">SUM(H128/G128*100)</f>
        <v>52.75615806352809</v>
      </c>
    </row>
    <row r="129" spans="1:10" s="265" customFormat="1" x14ac:dyDescent="0.2">
      <c r="A129" s="247"/>
      <c r="B129" s="244"/>
      <c r="C129" s="245" t="s">
        <v>43</v>
      </c>
      <c r="D129" s="246" t="s">
        <v>46</v>
      </c>
      <c r="E129" s="391">
        <f t="shared" ref="E129:F129" si="56">SUM(E130,E135)</f>
        <v>0</v>
      </c>
      <c r="F129" s="391">
        <f t="shared" si="56"/>
        <v>0</v>
      </c>
      <c r="G129" s="391">
        <f t="shared" ref="G129:H129" si="57">SUM(G130,G135)</f>
        <v>0</v>
      </c>
      <c r="H129" s="391">
        <f t="shared" si="57"/>
        <v>0</v>
      </c>
      <c r="I129" s="392" t="e">
        <f>SUM(F129/E129*100)</f>
        <v>#DIV/0!</v>
      </c>
      <c r="J129" s="392" t="e">
        <f t="shared" si="28"/>
        <v>#DIV/0!</v>
      </c>
    </row>
    <row r="130" spans="1:10" s="265" customFormat="1" x14ac:dyDescent="0.2">
      <c r="A130" s="233"/>
      <c r="B130" s="228">
        <v>31</v>
      </c>
      <c r="C130" s="233"/>
      <c r="D130" s="10" t="s">
        <v>16</v>
      </c>
      <c r="E130" s="385">
        <f t="shared" ref="E130:F130" si="58">SUM(E131,E133)</f>
        <v>0</v>
      </c>
      <c r="F130" s="385">
        <f t="shared" si="58"/>
        <v>0</v>
      </c>
      <c r="G130" s="385">
        <f t="shared" ref="G130:H130" si="59">SUM(G131,G133)</f>
        <v>0</v>
      </c>
      <c r="H130" s="385">
        <f t="shared" si="59"/>
        <v>0</v>
      </c>
      <c r="I130" s="386" t="e">
        <f>SUM(F130/E130*100)</f>
        <v>#DIV/0!</v>
      </c>
      <c r="J130" s="386" t="e">
        <f t="shared" si="28"/>
        <v>#DIV/0!</v>
      </c>
    </row>
    <row r="131" spans="1:10" s="268" customFormat="1" x14ac:dyDescent="0.2">
      <c r="A131" s="232"/>
      <c r="B131" s="229">
        <v>311</v>
      </c>
      <c r="C131" s="234"/>
      <c r="D131" s="232" t="s">
        <v>116</v>
      </c>
      <c r="E131" s="374">
        <f t="shared" ref="E131:H131" si="60">SUM(E132)</f>
        <v>0</v>
      </c>
      <c r="F131" s="374">
        <f t="shared" si="60"/>
        <v>0</v>
      </c>
      <c r="G131" s="374">
        <f t="shared" si="60"/>
        <v>0</v>
      </c>
      <c r="H131" s="374">
        <f t="shared" si="60"/>
        <v>0</v>
      </c>
      <c r="I131" s="384"/>
      <c r="J131" s="384"/>
    </row>
    <row r="132" spans="1:10" s="268" customFormat="1" x14ac:dyDescent="0.2">
      <c r="A132" s="234"/>
      <c r="B132" s="230">
        <v>3111</v>
      </c>
      <c r="C132" s="234"/>
      <c r="D132" s="234" t="s">
        <v>194</v>
      </c>
      <c r="E132" s="384">
        <f>SUM(POSEBNI_DIO_!C16,POSEBNI_DIO_!C52)</f>
        <v>0</v>
      </c>
      <c r="F132" s="384">
        <f>SUM(POSEBNI_DIO_!D16,POSEBNI_DIO_!D52)</f>
        <v>0</v>
      </c>
      <c r="G132" s="384">
        <f>SUM(POSEBNI_DIO_!E16,POSEBNI_DIO_!E52)</f>
        <v>0</v>
      </c>
      <c r="H132" s="384">
        <f>SUM(POSEBNI_DIO_!F16,POSEBNI_DIO_!F52)</f>
        <v>0</v>
      </c>
      <c r="I132" s="384"/>
      <c r="J132" s="384"/>
    </row>
    <row r="133" spans="1:10" s="275" customFormat="1" x14ac:dyDescent="0.2">
      <c r="A133" s="232"/>
      <c r="B133" s="12">
        <v>313</v>
      </c>
      <c r="C133" s="232"/>
      <c r="D133" s="232" t="s">
        <v>117</v>
      </c>
      <c r="E133" s="387">
        <f t="shared" ref="E133:H133" si="61">SUM(E134)</f>
        <v>0</v>
      </c>
      <c r="F133" s="387">
        <f t="shared" si="61"/>
        <v>0</v>
      </c>
      <c r="G133" s="387">
        <f t="shared" si="61"/>
        <v>0</v>
      </c>
      <c r="H133" s="387">
        <f t="shared" si="61"/>
        <v>0</v>
      </c>
      <c r="I133" s="384"/>
      <c r="J133" s="389"/>
    </row>
    <row r="134" spans="1:10" s="265" customFormat="1" x14ac:dyDescent="0.2">
      <c r="A134" s="234"/>
      <c r="B134" s="236">
        <v>3132</v>
      </c>
      <c r="C134" s="234"/>
      <c r="D134" s="234" t="s">
        <v>195</v>
      </c>
      <c r="E134" s="388">
        <f>SUM(POSEBNI_DIO_!C54,POSEBNI_DIO_!C18)</f>
        <v>0</v>
      </c>
      <c r="F134" s="388">
        <f>SUM(POSEBNI_DIO_!D54,POSEBNI_DIO_!D18)</f>
        <v>0</v>
      </c>
      <c r="G134" s="388">
        <f>SUM(POSEBNI_DIO_!E54,POSEBNI_DIO_!E18)</f>
        <v>0</v>
      </c>
      <c r="H134" s="388">
        <f>SUM(POSEBNI_DIO_!F54,POSEBNI_DIO_!F18)</f>
        <v>0</v>
      </c>
      <c r="I134" s="384"/>
      <c r="J134" s="389"/>
    </row>
    <row r="135" spans="1:10" s="265" customFormat="1" x14ac:dyDescent="0.2">
      <c r="A135" s="233"/>
      <c r="B135" s="228">
        <v>32</v>
      </c>
      <c r="C135" s="233"/>
      <c r="D135" s="10" t="s">
        <v>17</v>
      </c>
      <c r="E135" s="385">
        <f t="shared" ref="E135:H135" si="62">SUM(E136)</f>
        <v>0</v>
      </c>
      <c r="F135" s="385">
        <f t="shared" si="62"/>
        <v>0</v>
      </c>
      <c r="G135" s="385">
        <f t="shared" si="62"/>
        <v>0</v>
      </c>
      <c r="H135" s="385">
        <f t="shared" si="62"/>
        <v>0</v>
      </c>
      <c r="I135" s="386" t="e">
        <f>SUM(F135/E135*100)</f>
        <v>#DIV/0!</v>
      </c>
      <c r="J135" s="386" t="e">
        <f t="shared" si="28"/>
        <v>#DIV/0!</v>
      </c>
    </row>
    <row r="136" spans="1:10" s="265" customFormat="1" ht="15.75" customHeight="1" x14ac:dyDescent="0.2">
      <c r="A136" s="232"/>
      <c r="B136" s="240">
        <v>323</v>
      </c>
      <c r="C136" s="269"/>
      <c r="D136" s="237" t="s">
        <v>110</v>
      </c>
      <c r="E136" s="374">
        <f>SUM('RAČUN PRIHODA I RASHODA'!E137)</f>
        <v>0</v>
      </c>
      <c r="F136" s="374">
        <f>SUM('RAČUN PRIHODA I RASHODA'!F137)</f>
        <v>0</v>
      </c>
      <c r="G136" s="374">
        <f>SUM('RAČUN PRIHODA I RASHODA'!G137)</f>
        <v>0</v>
      </c>
      <c r="H136" s="374">
        <f>SUM('RAČUN PRIHODA I RASHODA'!H137)</f>
        <v>0</v>
      </c>
      <c r="I136" s="384"/>
      <c r="J136" s="384"/>
    </row>
    <row r="137" spans="1:10" s="265" customFormat="1" x14ac:dyDescent="0.2">
      <c r="A137" s="234"/>
      <c r="B137" s="241">
        <v>3235</v>
      </c>
      <c r="C137" s="270"/>
      <c r="D137" s="239" t="s">
        <v>147</v>
      </c>
      <c r="E137" s="384">
        <f>SUM(POSEBNI_DIO_!C21)</f>
        <v>0</v>
      </c>
      <c r="F137" s="384">
        <f>SUM(POSEBNI_DIO_!D21)</f>
        <v>0</v>
      </c>
      <c r="G137" s="384">
        <f>SUM(POSEBNI_DIO_!E21)</f>
        <v>0</v>
      </c>
      <c r="H137" s="384">
        <f>SUM(POSEBNI_DIO_!F21)</f>
        <v>0</v>
      </c>
      <c r="I137" s="374"/>
      <c r="J137" s="374"/>
    </row>
    <row r="138" spans="1:10" s="265" customFormat="1" x14ac:dyDescent="0.2">
      <c r="A138" s="247"/>
      <c r="B138" s="244"/>
      <c r="C138" s="245" t="s">
        <v>304</v>
      </c>
      <c r="D138" s="246" t="s">
        <v>305</v>
      </c>
      <c r="E138" s="391">
        <f t="shared" ref="E138:G138" si="63">SUM(E139,E144)</f>
        <v>23890</v>
      </c>
      <c r="F138" s="391">
        <f t="shared" ref="F138:H138" si="64">SUM(F139,F144)</f>
        <v>15295.28</v>
      </c>
      <c r="G138" s="391">
        <f t="shared" si="63"/>
        <v>0</v>
      </c>
      <c r="H138" s="391">
        <f t="shared" si="64"/>
        <v>0</v>
      </c>
      <c r="I138" s="392">
        <f>SUM(F138/E138*100)</f>
        <v>64.0237756383424</v>
      </c>
      <c r="J138" s="392" t="e">
        <f t="shared" ref="J138:J139" si="65">SUM(H138/G138*100)</f>
        <v>#DIV/0!</v>
      </c>
    </row>
    <row r="139" spans="1:10" s="265" customFormat="1" x14ac:dyDescent="0.2">
      <c r="A139" s="233"/>
      <c r="B139" s="228">
        <v>31</v>
      </c>
      <c r="C139" s="233"/>
      <c r="D139" s="10" t="s">
        <v>16</v>
      </c>
      <c r="E139" s="385">
        <f t="shared" ref="E139:G139" si="66">SUM(E140,E142)</f>
        <v>0</v>
      </c>
      <c r="F139" s="385">
        <f t="shared" ref="F139:H139" si="67">SUM(F140,F142)</f>
        <v>0</v>
      </c>
      <c r="G139" s="385">
        <f t="shared" si="66"/>
        <v>0</v>
      </c>
      <c r="H139" s="385">
        <f t="shared" si="67"/>
        <v>0</v>
      </c>
      <c r="I139" s="386" t="e">
        <f>SUM(F139/E139*100)</f>
        <v>#DIV/0!</v>
      </c>
      <c r="J139" s="386" t="e">
        <f t="shared" si="65"/>
        <v>#DIV/0!</v>
      </c>
    </row>
    <row r="140" spans="1:10" s="268" customFormat="1" x14ac:dyDescent="0.2">
      <c r="A140" s="232"/>
      <c r="B140" s="229">
        <v>311</v>
      </c>
      <c r="C140" s="234"/>
      <c r="D140" s="232" t="s">
        <v>116</v>
      </c>
      <c r="E140" s="374">
        <f t="shared" ref="E140:G140" si="68">SUM(E141)</f>
        <v>0</v>
      </c>
      <c r="F140" s="374">
        <f t="shared" ref="F140:H140" si="69">SUM(F141)</f>
        <v>0</v>
      </c>
      <c r="G140" s="374">
        <f t="shared" si="68"/>
        <v>0</v>
      </c>
      <c r="H140" s="374">
        <f t="shared" si="69"/>
        <v>0</v>
      </c>
      <c r="I140" s="384"/>
      <c r="J140" s="384"/>
    </row>
    <row r="141" spans="1:10" s="268" customFormat="1" x14ac:dyDescent="0.2">
      <c r="A141" s="234"/>
      <c r="B141" s="230">
        <v>3111</v>
      </c>
      <c r="C141" s="234"/>
      <c r="D141" s="234" t="s">
        <v>194</v>
      </c>
      <c r="E141" s="384">
        <f>SUM(POSEBNI_DIO_!C60)</f>
        <v>0</v>
      </c>
      <c r="F141" s="384">
        <f>SUM(POSEBNI_DIO_!D60)</f>
        <v>0</v>
      </c>
      <c r="G141" s="384">
        <f>SUM(POSEBNI_DIO_!E60)</f>
        <v>0</v>
      </c>
      <c r="H141" s="384">
        <f>SUM(POSEBNI_DIO_!F60)</f>
        <v>0</v>
      </c>
      <c r="I141" s="374"/>
      <c r="J141" s="374"/>
    </row>
    <row r="142" spans="1:10" s="275" customFormat="1" x14ac:dyDescent="0.2">
      <c r="A142" s="232"/>
      <c r="B142" s="12">
        <v>313</v>
      </c>
      <c r="C142" s="232"/>
      <c r="D142" s="232" t="s">
        <v>117</v>
      </c>
      <c r="E142" s="387">
        <f t="shared" ref="E142:G142" si="70">SUM(E143)</f>
        <v>0</v>
      </c>
      <c r="F142" s="387">
        <f t="shared" ref="F142:H142" si="71">SUM(F143)</f>
        <v>0</v>
      </c>
      <c r="G142" s="387">
        <f t="shared" si="70"/>
        <v>0</v>
      </c>
      <c r="H142" s="387">
        <f t="shared" si="71"/>
        <v>0</v>
      </c>
      <c r="I142" s="384"/>
      <c r="J142" s="389"/>
    </row>
    <row r="143" spans="1:10" s="265" customFormat="1" x14ac:dyDescent="0.2">
      <c r="A143" s="234"/>
      <c r="B143" s="236">
        <v>3132</v>
      </c>
      <c r="C143" s="234"/>
      <c r="D143" s="234" t="s">
        <v>195</v>
      </c>
      <c r="E143" s="388">
        <f>SUM(POSEBNI_DIO_!C62)</f>
        <v>0</v>
      </c>
      <c r="F143" s="388">
        <f>SUM(POSEBNI_DIO_!D62)</f>
        <v>0</v>
      </c>
      <c r="G143" s="388">
        <f>SUM(POSEBNI_DIO_!E62)</f>
        <v>0</v>
      </c>
      <c r="H143" s="388">
        <f>SUM(POSEBNI_DIO_!F62)</f>
        <v>0</v>
      </c>
      <c r="I143" s="384"/>
      <c r="J143" s="389"/>
    </row>
    <row r="144" spans="1:10" s="265" customFormat="1" x14ac:dyDescent="0.2">
      <c r="A144" s="233"/>
      <c r="B144" s="228">
        <v>32</v>
      </c>
      <c r="C144" s="233"/>
      <c r="D144" s="10" t="s">
        <v>17</v>
      </c>
      <c r="E144" s="385">
        <f t="shared" ref="E144:F144" si="72">SUM(E145,E148)</f>
        <v>23890</v>
      </c>
      <c r="F144" s="385">
        <f t="shared" si="72"/>
        <v>15295.28</v>
      </c>
      <c r="G144" s="385">
        <f t="shared" ref="G144:H144" si="73">SUM(G145,G148)</f>
        <v>0</v>
      </c>
      <c r="H144" s="385">
        <f t="shared" si="73"/>
        <v>0</v>
      </c>
      <c r="I144" s="386">
        <f>SUM(F144/E144*100)</f>
        <v>64.0237756383424</v>
      </c>
      <c r="J144" s="386" t="e">
        <f t="shared" ref="J144" si="74">SUM(H144/G144*100)</f>
        <v>#DIV/0!</v>
      </c>
    </row>
    <row r="145" spans="1:10" s="265" customFormat="1" ht="15.75" customHeight="1" x14ac:dyDescent="0.2">
      <c r="A145" s="232"/>
      <c r="B145" s="240">
        <v>322</v>
      </c>
      <c r="C145" s="269"/>
      <c r="D145" s="237" t="s">
        <v>124</v>
      </c>
      <c r="E145" s="374">
        <f t="shared" ref="E145:F145" si="75">SUM(E146:E147)</f>
        <v>0</v>
      </c>
      <c r="F145" s="374">
        <f t="shared" si="75"/>
        <v>0</v>
      </c>
      <c r="G145" s="374">
        <f t="shared" ref="G145:H145" si="76">SUM(G146:G147)</f>
        <v>0</v>
      </c>
      <c r="H145" s="374">
        <f t="shared" si="76"/>
        <v>0</v>
      </c>
      <c r="I145" s="384"/>
      <c r="J145" s="384"/>
    </row>
    <row r="146" spans="1:10" s="265" customFormat="1" x14ac:dyDescent="0.2">
      <c r="A146" s="234"/>
      <c r="B146" s="241">
        <v>3225</v>
      </c>
      <c r="C146" s="270"/>
      <c r="D146" s="238" t="s">
        <v>133</v>
      </c>
      <c r="E146" s="384">
        <f>SUM(POSEBNI_DIO_!C73)</f>
        <v>0</v>
      </c>
      <c r="F146" s="384">
        <f>SUM(POSEBNI_DIO_!D73)</f>
        <v>0</v>
      </c>
      <c r="G146" s="384">
        <f>SUM(POSEBNI_DIO_!E73)</f>
        <v>0</v>
      </c>
      <c r="H146" s="384">
        <f>SUM(POSEBNI_DIO_!F73)</f>
        <v>0</v>
      </c>
      <c r="I146" s="384"/>
      <c r="J146" s="384"/>
    </row>
    <row r="147" spans="1:10" s="268" customFormat="1" ht="15.75" customHeight="1" x14ac:dyDescent="0.2">
      <c r="A147" s="234"/>
      <c r="B147" s="241">
        <v>3227</v>
      </c>
      <c r="C147" s="270"/>
      <c r="D147" s="238" t="s">
        <v>271</v>
      </c>
      <c r="E147" s="384">
        <f>SUM(POSEBNI_DIO_!C74)</f>
        <v>0</v>
      </c>
      <c r="F147" s="384">
        <f>SUM(POSEBNI_DIO_!D74)</f>
        <v>0</v>
      </c>
      <c r="G147" s="384">
        <f>SUM(POSEBNI_DIO_!E74)</f>
        <v>0</v>
      </c>
      <c r="H147" s="384">
        <f>SUM(POSEBNI_DIO_!F74)</f>
        <v>0</v>
      </c>
      <c r="I147" s="384"/>
      <c r="J147" s="384"/>
    </row>
    <row r="148" spans="1:10" s="265" customFormat="1" ht="15.75" customHeight="1" x14ac:dyDescent="0.2">
      <c r="A148" s="232"/>
      <c r="B148" s="240">
        <v>323</v>
      </c>
      <c r="C148" s="269"/>
      <c r="D148" s="237" t="s">
        <v>110</v>
      </c>
      <c r="E148" s="374">
        <f>SUM('RAČUN PRIHODA I RASHODA'!E149:E150)</f>
        <v>23890</v>
      </c>
      <c r="F148" s="374">
        <f>SUM('RAČUN PRIHODA I RASHODA'!F149:F150)</f>
        <v>15295.28</v>
      </c>
      <c r="G148" s="374">
        <f>SUM('RAČUN PRIHODA I RASHODA'!G149:G150)</f>
        <v>0</v>
      </c>
      <c r="H148" s="374">
        <f>SUM('RAČUN PRIHODA I RASHODA'!H149:H150)</f>
        <v>0</v>
      </c>
      <c r="I148" s="384"/>
      <c r="J148" s="384"/>
    </row>
    <row r="149" spans="1:10" s="265" customFormat="1" x14ac:dyDescent="0.2">
      <c r="A149" s="234"/>
      <c r="B149" s="241">
        <v>3232</v>
      </c>
      <c r="C149" s="270"/>
      <c r="D149" s="239" t="s">
        <v>210</v>
      </c>
      <c r="E149" s="384">
        <f>SUM(POSEBNI_DIO_!C76)</f>
        <v>0</v>
      </c>
      <c r="F149" s="384">
        <f>SUM(POSEBNI_DIO_!D76)</f>
        <v>0</v>
      </c>
      <c r="G149" s="384">
        <f>SUM(POSEBNI_DIO_!E76)</f>
        <v>0</v>
      </c>
      <c r="H149" s="384">
        <f>SUM(POSEBNI_DIO_!F76)</f>
        <v>0</v>
      </c>
      <c r="I149" s="374"/>
      <c r="J149" s="374"/>
    </row>
    <row r="150" spans="1:10" s="265" customFormat="1" x14ac:dyDescent="0.2">
      <c r="A150" s="234"/>
      <c r="B150" s="241">
        <v>3238</v>
      </c>
      <c r="C150" s="270"/>
      <c r="D150" s="239" t="s">
        <v>214</v>
      </c>
      <c r="E150" s="384">
        <f>SUM(POSEBNI_DIO_!C77)</f>
        <v>23890</v>
      </c>
      <c r="F150" s="384">
        <f>SUM(POSEBNI_DIO_!D77)</f>
        <v>15295.28</v>
      </c>
      <c r="G150" s="384">
        <f>SUM(POSEBNI_DIO_!E77)</f>
        <v>0</v>
      </c>
      <c r="H150" s="384">
        <f>SUM(POSEBNI_DIO_!F77)</f>
        <v>0</v>
      </c>
      <c r="I150" s="374"/>
      <c r="J150" s="374"/>
    </row>
    <row r="151" spans="1:10" s="268" customFormat="1" x14ac:dyDescent="0.2">
      <c r="A151" s="247"/>
      <c r="B151" s="244"/>
      <c r="C151" s="245" t="s">
        <v>40</v>
      </c>
      <c r="D151" s="246" t="s">
        <v>60</v>
      </c>
      <c r="E151" s="391">
        <f>SUM(E152,E159,E165,E169)</f>
        <v>151230</v>
      </c>
      <c r="F151" s="391">
        <f>SUM(F152,F159,F165,F169)</f>
        <v>65077.84</v>
      </c>
      <c r="G151" s="391">
        <f>SUM(G152,G159,G165,G169)</f>
        <v>4317.9799999999996</v>
      </c>
      <c r="H151" s="391">
        <f>SUM(H152,H159,H165,H169)</f>
        <v>467.16</v>
      </c>
      <c r="I151" s="392">
        <f>SUM(F151/E151*100)</f>
        <v>43.032361303974078</v>
      </c>
      <c r="J151" s="392">
        <f t="shared" si="28"/>
        <v>10.818947748715836</v>
      </c>
    </row>
    <row r="152" spans="1:10" s="268" customFormat="1" x14ac:dyDescent="0.2">
      <c r="A152" s="233"/>
      <c r="B152" s="228">
        <v>31</v>
      </c>
      <c r="C152" s="233"/>
      <c r="D152" s="10" t="s">
        <v>16</v>
      </c>
      <c r="E152" s="385">
        <f>SUM(E153,E155,E157)</f>
        <v>34930</v>
      </c>
      <c r="F152" s="385">
        <f>SUM(F153,F155,F157)</f>
        <v>14943.74</v>
      </c>
      <c r="G152" s="385">
        <f>SUM(G153,G155,G157)</f>
        <v>0</v>
      </c>
      <c r="H152" s="385">
        <f>SUM(H153,H155,H157)</f>
        <v>0</v>
      </c>
      <c r="I152" s="386">
        <f>SUM(F152/E152*100)</f>
        <v>42.781963927855706</v>
      </c>
      <c r="J152" s="386" t="e">
        <f t="shared" si="28"/>
        <v>#DIV/0!</v>
      </c>
    </row>
    <row r="153" spans="1:10" s="268" customFormat="1" x14ac:dyDescent="0.2">
      <c r="A153" s="232"/>
      <c r="B153" s="229">
        <v>311</v>
      </c>
      <c r="C153" s="234"/>
      <c r="D153" s="232" t="s">
        <v>116</v>
      </c>
      <c r="E153" s="374">
        <f t="shared" ref="E153:G153" si="77">SUM(E154)</f>
        <v>29000</v>
      </c>
      <c r="F153" s="374">
        <f t="shared" ref="F153:H153" si="78">SUM(F154)</f>
        <v>13798.88</v>
      </c>
      <c r="G153" s="374">
        <f t="shared" si="77"/>
        <v>0</v>
      </c>
      <c r="H153" s="374">
        <f t="shared" si="78"/>
        <v>0</v>
      </c>
      <c r="I153" s="384"/>
      <c r="J153" s="384"/>
    </row>
    <row r="154" spans="1:10" s="268" customFormat="1" x14ac:dyDescent="0.2">
      <c r="A154" s="234"/>
      <c r="B154" s="230">
        <v>3111</v>
      </c>
      <c r="C154" s="234"/>
      <c r="D154" s="234" t="s">
        <v>194</v>
      </c>
      <c r="E154" s="384">
        <f>SUM(POSEBNI_DIO_!C96)</f>
        <v>29000</v>
      </c>
      <c r="F154" s="384">
        <f>SUM(POSEBNI_DIO_!D96)</f>
        <v>13798.88</v>
      </c>
      <c r="G154" s="384">
        <f>SUM(POSEBNI_DIO_!E96)</f>
        <v>0</v>
      </c>
      <c r="H154" s="384">
        <f>SUM(POSEBNI_DIO_!F96)</f>
        <v>0</v>
      </c>
      <c r="I154" s="374"/>
      <c r="J154" s="374"/>
    </row>
    <row r="155" spans="1:10" s="265" customFormat="1" x14ac:dyDescent="0.2">
      <c r="A155" s="232"/>
      <c r="B155" s="12">
        <v>312</v>
      </c>
      <c r="C155" s="269"/>
      <c r="D155" s="237" t="s">
        <v>122</v>
      </c>
      <c r="E155" s="387">
        <f>SUM(E156)</f>
        <v>2300</v>
      </c>
      <c r="F155" s="387">
        <f>SUM(F156)</f>
        <v>0</v>
      </c>
      <c r="G155" s="387">
        <f>SUM(G156)</f>
        <v>0</v>
      </c>
      <c r="H155" s="387">
        <f>SUM(H156)</f>
        <v>0</v>
      </c>
      <c r="I155" s="374"/>
      <c r="J155" s="374"/>
    </row>
    <row r="156" spans="1:10" s="268" customFormat="1" ht="15.75" customHeight="1" x14ac:dyDescent="0.2">
      <c r="A156" s="232"/>
      <c r="B156" s="236" t="s">
        <v>206</v>
      </c>
      <c r="C156" s="269"/>
      <c r="D156" s="238" t="s">
        <v>122</v>
      </c>
      <c r="E156" s="388">
        <f>SUM(POSEBNI_DIO_!C98)</f>
        <v>2300</v>
      </c>
      <c r="F156" s="388">
        <f>SUM(POSEBNI_DIO_!D98)</f>
        <v>0</v>
      </c>
      <c r="G156" s="388">
        <f>SUM(POSEBNI_DIO_!E98)</f>
        <v>0</v>
      </c>
      <c r="H156" s="388">
        <f>SUM(POSEBNI_DIO_!F98)</f>
        <v>0</v>
      </c>
      <c r="I156" s="384"/>
      <c r="J156" s="384"/>
    </row>
    <row r="157" spans="1:10" s="275" customFormat="1" x14ac:dyDescent="0.2">
      <c r="A157" s="232"/>
      <c r="B157" s="12">
        <v>313</v>
      </c>
      <c r="C157" s="232"/>
      <c r="D157" s="232" t="s">
        <v>117</v>
      </c>
      <c r="E157" s="387">
        <f t="shared" ref="E157:G157" si="79">SUM(E158)</f>
        <v>3630</v>
      </c>
      <c r="F157" s="387">
        <f t="shared" ref="F157:H157" si="80">SUM(F158)</f>
        <v>1144.8599999999999</v>
      </c>
      <c r="G157" s="387">
        <f t="shared" si="79"/>
        <v>0</v>
      </c>
      <c r="H157" s="387">
        <f t="shared" si="80"/>
        <v>0</v>
      </c>
      <c r="I157" s="384"/>
      <c r="J157" s="389"/>
    </row>
    <row r="158" spans="1:10" s="265" customFormat="1" x14ac:dyDescent="0.2">
      <c r="A158" s="234"/>
      <c r="B158" s="236">
        <v>3132</v>
      </c>
      <c r="C158" s="234"/>
      <c r="D158" s="234" t="s">
        <v>195</v>
      </c>
      <c r="E158" s="388">
        <f>SUM(POSEBNI_DIO_!C100)</f>
        <v>3630</v>
      </c>
      <c r="F158" s="388">
        <f>SUM(POSEBNI_DIO_!D100)</f>
        <v>1144.8599999999999</v>
      </c>
      <c r="G158" s="388">
        <f>SUM(POSEBNI_DIO_!E100)</f>
        <v>0</v>
      </c>
      <c r="H158" s="388">
        <f>SUM(POSEBNI_DIO_!F100)</f>
        <v>0</v>
      </c>
      <c r="I158" s="384"/>
      <c r="J158" s="389"/>
    </row>
    <row r="159" spans="1:10" s="265" customFormat="1" ht="15.75" customHeight="1" x14ac:dyDescent="0.2">
      <c r="A159" s="233"/>
      <c r="B159" s="228">
        <v>32</v>
      </c>
      <c r="C159" s="233"/>
      <c r="D159" s="10" t="s">
        <v>17</v>
      </c>
      <c r="E159" s="385">
        <f>SUM(POSEBNI_DIO_!C101)</f>
        <v>106850</v>
      </c>
      <c r="F159" s="385">
        <f>SUM(POSEBNI_DIO_!D101)</f>
        <v>47629.88</v>
      </c>
      <c r="G159" s="385">
        <f>SUM(POSEBNI_DIO_!E101)</f>
        <v>0</v>
      </c>
      <c r="H159" s="385">
        <f>SUM(POSEBNI_DIO_!F101)</f>
        <v>0</v>
      </c>
      <c r="I159" s="386">
        <f>SUM(F159/E159*100)</f>
        <v>44.576396817969112</v>
      </c>
      <c r="J159" s="386" t="e">
        <f t="shared" si="28"/>
        <v>#DIV/0!</v>
      </c>
    </row>
    <row r="160" spans="1:10" s="265" customFormat="1" ht="15.75" customHeight="1" x14ac:dyDescent="0.2">
      <c r="A160" s="232"/>
      <c r="B160" s="240">
        <v>322</v>
      </c>
      <c r="C160" s="269"/>
      <c r="D160" s="237" t="s">
        <v>124</v>
      </c>
      <c r="E160" s="374">
        <f>SUM(E161)</f>
        <v>15070</v>
      </c>
      <c r="F160" s="374">
        <f>SUM(F161)</f>
        <v>0</v>
      </c>
      <c r="G160" s="374">
        <f>SUM(G161)</f>
        <v>0</v>
      </c>
      <c r="H160" s="374">
        <f>SUM(H161)</f>
        <v>0</v>
      </c>
      <c r="I160" s="384"/>
      <c r="J160" s="384"/>
    </row>
    <row r="161" spans="1:10" s="265" customFormat="1" x14ac:dyDescent="0.2">
      <c r="A161" s="234"/>
      <c r="B161" s="241" t="s">
        <v>200</v>
      </c>
      <c r="C161" s="270"/>
      <c r="D161" s="238" t="s">
        <v>141</v>
      </c>
      <c r="E161" s="384">
        <f>SUM(POSEBNI_DIO_!C103)</f>
        <v>15070</v>
      </c>
      <c r="F161" s="384">
        <f>SUM(POSEBNI_DIO_!D103)</f>
        <v>0</v>
      </c>
      <c r="G161" s="384">
        <f>SUM(POSEBNI_DIO_!E103)</f>
        <v>0</v>
      </c>
      <c r="H161" s="384">
        <f>SUM(POSEBNI_DIO_!F103)</f>
        <v>0</v>
      </c>
      <c r="I161" s="384"/>
      <c r="J161" s="384"/>
    </row>
    <row r="162" spans="1:10" s="265" customFormat="1" ht="15.75" customHeight="1" x14ac:dyDescent="0.2">
      <c r="A162" s="232"/>
      <c r="B162" s="240">
        <v>323</v>
      </c>
      <c r="C162" s="269"/>
      <c r="D162" s="237" t="s">
        <v>110</v>
      </c>
      <c r="E162" s="374">
        <f>SUM(POSEBNI_DIO_!C104)</f>
        <v>91780</v>
      </c>
      <c r="F162" s="374">
        <f>SUM(POSEBNI_DIO_!D104)</f>
        <v>47629.88</v>
      </c>
      <c r="G162" s="374">
        <f>SUM(POSEBNI_DIO_!E104)</f>
        <v>0</v>
      </c>
      <c r="H162" s="374">
        <f>SUM(POSEBNI_DIO_!F104)</f>
        <v>0</v>
      </c>
      <c r="I162" s="384"/>
      <c r="J162" s="384"/>
    </row>
    <row r="163" spans="1:10" s="265" customFormat="1" ht="15.75" customHeight="1" x14ac:dyDescent="0.2">
      <c r="A163" s="234"/>
      <c r="B163" s="241" t="s">
        <v>209</v>
      </c>
      <c r="C163" s="270"/>
      <c r="D163" s="238" t="s">
        <v>210</v>
      </c>
      <c r="E163" s="384">
        <f>SUM(POSEBNI_DIO_!C105)</f>
        <v>66280</v>
      </c>
      <c r="F163" s="384">
        <f>SUM(POSEBNI_DIO_!D105)</f>
        <v>47629.88</v>
      </c>
      <c r="G163" s="384">
        <f>SUM(POSEBNI_DIO_!E105)</f>
        <v>0</v>
      </c>
      <c r="H163" s="384">
        <f>SUM(POSEBNI_DIO_!F105)</f>
        <v>0</v>
      </c>
      <c r="I163" s="384"/>
      <c r="J163" s="384"/>
    </row>
    <row r="164" spans="1:10" s="265" customFormat="1" x14ac:dyDescent="0.2">
      <c r="A164" s="234"/>
      <c r="B164" s="241" t="s">
        <v>215</v>
      </c>
      <c r="C164" s="270"/>
      <c r="D164" s="238" t="s">
        <v>145</v>
      </c>
      <c r="E164" s="384">
        <f>SUM(POSEBNI_DIO_!C106)</f>
        <v>25500</v>
      </c>
      <c r="F164" s="384">
        <f>SUM(POSEBNI_DIO_!D106)</f>
        <v>0</v>
      </c>
      <c r="G164" s="384">
        <f>SUM(POSEBNI_DIO_!E106)</f>
        <v>0</v>
      </c>
      <c r="H164" s="384">
        <f>SUM(POSEBNI_DIO_!F106)</f>
        <v>0</v>
      </c>
      <c r="I164" s="374"/>
      <c r="J164" s="374"/>
    </row>
    <row r="165" spans="1:10" s="265" customFormat="1" ht="15.75" customHeight="1" x14ac:dyDescent="0.2">
      <c r="A165" s="233"/>
      <c r="B165" s="228">
        <v>34</v>
      </c>
      <c r="C165" s="233"/>
      <c r="D165" s="10" t="s">
        <v>20</v>
      </c>
      <c r="E165" s="385">
        <f>SUM(POSEBNI_DIO_!C107)</f>
        <v>8000</v>
      </c>
      <c r="F165" s="385">
        <f>SUM(F166)</f>
        <v>2504.2200000000003</v>
      </c>
      <c r="G165" s="385">
        <f>SUM(POSEBNI_DIO_!E107)</f>
        <v>2867.98</v>
      </c>
      <c r="H165" s="385">
        <f>SUM(H166)</f>
        <v>467.16</v>
      </c>
      <c r="I165" s="386">
        <f>SUM(F165/E165*100)</f>
        <v>31.302750000000003</v>
      </c>
      <c r="J165" s="386">
        <f t="shared" si="28"/>
        <v>16.288816518943648</v>
      </c>
    </row>
    <row r="166" spans="1:10" s="276" customFormat="1" x14ac:dyDescent="0.2">
      <c r="A166" s="232"/>
      <c r="B166" s="240">
        <v>343</v>
      </c>
      <c r="C166" s="269"/>
      <c r="D166" s="237" t="s">
        <v>127</v>
      </c>
      <c r="E166" s="374">
        <f>SUM(POSEBNI_DIO_!C108)</f>
        <v>8000</v>
      </c>
      <c r="F166" s="374">
        <f>SUM(POSEBNI_DIO_!D108)</f>
        <v>2504.2200000000003</v>
      </c>
      <c r="G166" s="374">
        <f>SUM(POSEBNI_DIO_!E108)</f>
        <v>2867.98</v>
      </c>
      <c r="H166" s="374">
        <f>SUM(POSEBNI_DIO_!F108)</f>
        <v>467.16</v>
      </c>
      <c r="I166" s="384"/>
      <c r="J166" s="384"/>
    </row>
    <row r="167" spans="1:10" s="276" customFormat="1" x14ac:dyDescent="0.2">
      <c r="A167" s="232"/>
      <c r="B167" s="340">
        <v>3433</v>
      </c>
      <c r="C167" s="269"/>
      <c r="D167" s="341" t="s">
        <v>278</v>
      </c>
      <c r="E167" s="393">
        <f>SUM(POSEBNI_DIO_!C109)</f>
        <v>3318</v>
      </c>
      <c r="F167" s="393">
        <f>SUM(POSEBNI_DIO_!D109)</f>
        <v>2182.73</v>
      </c>
      <c r="G167" s="393">
        <f>SUM(POSEBNI_DIO_!E109)</f>
        <v>1318</v>
      </c>
      <c r="H167" s="393">
        <f>SUM(POSEBNI_DIO_!F109)</f>
        <v>455.75</v>
      </c>
      <c r="I167" s="384"/>
      <c r="J167" s="384"/>
    </row>
    <row r="168" spans="1:10" s="268" customFormat="1" x14ac:dyDescent="0.2">
      <c r="A168" s="234"/>
      <c r="B168" s="241">
        <v>3434</v>
      </c>
      <c r="C168" s="270"/>
      <c r="D168" s="238" t="s">
        <v>279</v>
      </c>
      <c r="E168" s="384">
        <f>SUM(POSEBNI_DIO_!C110)</f>
        <v>4682</v>
      </c>
      <c r="F168" s="384">
        <f>SUM(POSEBNI_DIO_!D110)</f>
        <v>321.49</v>
      </c>
      <c r="G168" s="384">
        <f>SUM(POSEBNI_DIO_!E110)</f>
        <v>1549.98</v>
      </c>
      <c r="H168" s="384">
        <f>SUM(POSEBNI_DIO_!F110)</f>
        <v>11.41</v>
      </c>
      <c r="I168" s="374"/>
      <c r="J168" s="390"/>
    </row>
    <row r="169" spans="1:10" s="265" customFormat="1" ht="15.75" customHeight="1" x14ac:dyDescent="0.2">
      <c r="A169" s="233"/>
      <c r="B169" s="228" t="s">
        <v>307</v>
      </c>
      <c r="C169" s="233"/>
      <c r="D169" s="10" t="s">
        <v>118</v>
      </c>
      <c r="E169" s="385">
        <f>SUM(POSEBNI_DIO_!C111)</f>
        <v>1450</v>
      </c>
      <c r="F169" s="385">
        <f>SUM(F170)</f>
        <v>0</v>
      </c>
      <c r="G169" s="385">
        <f>SUM(POSEBNI_DIO_!E111)</f>
        <v>1450</v>
      </c>
      <c r="H169" s="385">
        <f>SUM(H170)</f>
        <v>0</v>
      </c>
      <c r="I169" s="386">
        <f>SUM(F169/E169*100)</f>
        <v>0</v>
      </c>
      <c r="J169" s="386">
        <f t="shared" ref="J169" si="81">SUM(H169/G169*100)</f>
        <v>0</v>
      </c>
    </row>
    <row r="170" spans="1:10" s="276" customFormat="1" x14ac:dyDescent="0.2">
      <c r="A170" s="232"/>
      <c r="B170" s="240">
        <v>381</v>
      </c>
      <c r="C170" s="269"/>
      <c r="D170" s="237" t="s">
        <v>119</v>
      </c>
      <c r="E170" s="374">
        <f>SUM(POSEBNI_DIO_!C112)</f>
        <v>1327</v>
      </c>
      <c r="F170" s="374">
        <f>SUM(POSEBNI_DIO_!D112)</f>
        <v>0</v>
      </c>
      <c r="G170" s="374">
        <f>SUM(POSEBNI_DIO_!E112)</f>
        <v>1327</v>
      </c>
      <c r="H170" s="374">
        <f>SUM(POSEBNI_DIO_!F112)</f>
        <v>0</v>
      </c>
      <c r="I170" s="384"/>
      <c r="J170" s="384"/>
    </row>
    <row r="171" spans="1:10" s="276" customFormat="1" ht="15.75" x14ac:dyDescent="0.2">
      <c r="A171" s="232"/>
      <c r="B171" s="340">
        <v>3811</v>
      </c>
      <c r="C171" s="269"/>
      <c r="D171" s="308" t="s">
        <v>280</v>
      </c>
      <c r="E171" s="393">
        <f>SUM(POSEBNI_DIO_!C113)</f>
        <v>265</v>
      </c>
      <c r="F171" s="393">
        <f>SUM(POSEBNI_DIO_!D113)</f>
        <v>0</v>
      </c>
      <c r="G171" s="393">
        <f>SUM(POSEBNI_DIO_!E113)</f>
        <v>265</v>
      </c>
      <c r="H171" s="393">
        <f>SUM(POSEBNI_DIO_!F113)</f>
        <v>0</v>
      </c>
      <c r="I171" s="384"/>
      <c r="J171" s="384"/>
    </row>
    <row r="172" spans="1:10" s="268" customFormat="1" ht="15.75" x14ac:dyDescent="0.2">
      <c r="A172" s="234"/>
      <c r="B172" s="241">
        <v>3812</v>
      </c>
      <c r="C172" s="270"/>
      <c r="D172" s="308" t="s">
        <v>281</v>
      </c>
      <c r="E172" s="393">
        <f>SUM(POSEBNI_DIO_!C114)</f>
        <v>1062</v>
      </c>
      <c r="F172" s="393">
        <f>SUM(POSEBNI_DIO_!D114)</f>
        <v>0</v>
      </c>
      <c r="G172" s="393">
        <f>SUM(POSEBNI_DIO_!E114)</f>
        <v>1062</v>
      </c>
      <c r="H172" s="393">
        <f>SUM(POSEBNI_DIO_!F114)</f>
        <v>0</v>
      </c>
      <c r="I172" s="374"/>
      <c r="J172" s="390"/>
    </row>
    <row r="173" spans="1:10" s="276" customFormat="1" x14ac:dyDescent="0.2">
      <c r="A173" s="232"/>
      <c r="B173" s="240">
        <v>383</v>
      </c>
      <c r="C173" s="269"/>
      <c r="D173" s="237" t="s">
        <v>127</v>
      </c>
      <c r="E173" s="374">
        <f>SUM(POSEBNI_DIO_!C115)</f>
        <v>123</v>
      </c>
      <c r="F173" s="374">
        <f>SUM(POSEBNI_DIO_!D115)</f>
        <v>0</v>
      </c>
      <c r="G173" s="374">
        <f>SUM(POSEBNI_DIO_!E115)</f>
        <v>123</v>
      </c>
      <c r="H173" s="374">
        <f>SUM(POSEBNI_DIO_!F115)</f>
        <v>0</v>
      </c>
      <c r="I173" s="384"/>
      <c r="J173" s="384"/>
    </row>
    <row r="174" spans="1:10" s="276" customFormat="1" ht="15.75" x14ac:dyDescent="0.2">
      <c r="A174" s="232"/>
      <c r="B174" s="340">
        <v>3834</v>
      </c>
      <c r="C174" s="269"/>
      <c r="D174" s="308" t="s">
        <v>285</v>
      </c>
      <c r="E174" s="393">
        <f>SUM(POSEBNI_DIO_!C116)</f>
        <v>61.5</v>
      </c>
      <c r="F174" s="393">
        <f>SUM(POSEBNI_DIO_!D116)</f>
        <v>0</v>
      </c>
      <c r="G174" s="393">
        <f>SUM(POSEBNI_DIO_!E116)</f>
        <v>61.5</v>
      </c>
      <c r="H174" s="393">
        <f>SUM(POSEBNI_DIO_!F116)</f>
        <v>0</v>
      </c>
      <c r="I174" s="384"/>
      <c r="J174" s="384"/>
    </row>
    <row r="175" spans="1:10" s="268" customFormat="1" ht="15.75" x14ac:dyDescent="0.2">
      <c r="A175" s="234"/>
      <c r="B175" s="241">
        <v>3835</v>
      </c>
      <c r="C175" s="270"/>
      <c r="D175" s="308" t="s">
        <v>286</v>
      </c>
      <c r="E175" s="393">
        <f>SUM(POSEBNI_DIO_!C117)</f>
        <v>61.5</v>
      </c>
      <c r="F175" s="393">
        <f>SUM(POSEBNI_DIO_!D117)</f>
        <v>0</v>
      </c>
      <c r="G175" s="393">
        <f>SUM(POSEBNI_DIO_!E117)</f>
        <v>61.5</v>
      </c>
      <c r="H175" s="393">
        <f>SUM(POSEBNI_DIO_!F117)</f>
        <v>0</v>
      </c>
      <c r="I175" s="374"/>
      <c r="J175" s="390"/>
    </row>
    <row r="176" spans="1:10" s="268" customFormat="1" x14ac:dyDescent="0.2">
      <c r="A176" s="247"/>
      <c r="B176" s="244"/>
      <c r="C176" s="245" t="s">
        <v>48</v>
      </c>
      <c r="D176" s="246" t="s">
        <v>47</v>
      </c>
      <c r="E176" s="391">
        <f>SUM(E177,E187,E218)</f>
        <v>10525620.9</v>
      </c>
      <c r="F176" s="391">
        <f>SUM(F177,F187,F218)</f>
        <v>5292770.8499999996</v>
      </c>
      <c r="G176" s="391">
        <f>SUM(G177,G187,G218)</f>
        <v>12374229.710000001</v>
      </c>
      <c r="H176" s="391">
        <f>SUM(H177,H187,H218)</f>
        <v>6829264.7100000009</v>
      </c>
      <c r="I176" s="392">
        <f>SUM(F176/E176*100)</f>
        <v>50.284642590538283</v>
      </c>
      <c r="J176" s="392">
        <f t="shared" si="28"/>
        <v>55.189412755777909</v>
      </c>
    </row>
    <row r="177" spans="1:10" s="268" customFormat="1" x14ac:dyDescent="0.2">
      <c r="A177" s="233"/>
      <c r="B177" s="228">
        <v>31</v>
      </c>
      <c r="C177" s="233"/>
      <c r="D177" s="10" t="s">
        <v>16</v>
      </c>
      <c r="E177" s="385">
        <f>SUM(E178,E182,E184)</f>
        <v>9350000</v>
      </c>
      <c r="F177" s="385">
        <f>SUM(F178,F182,F184)</f>
        <v>4522576.3099999996</v>
      </c>
      <c r="G177" s="385">
        <f>SUM(G178,G182,G184)</f>
        <v>10443815.710000001</v>
      </c>
      <c r="H177" s="385">
        <f>SUM(H178,H182,H184)</f>
        <v>6037888.3800000008</v>
      </c>
      <c r="I177" s="386">
        <f>SUM(F177/E177*100)</f>
        <v>48.369800106951864</v>
      </c>
      <c r="J177" s="386">
        <f t="shared" ref="J177" si="82">SUM(H177/G177*100)</f>
        <v>57.813049824487948</v>
      </c>
    </row>
    <row r="178" spans="1:10" s="268" customFormat="1" x14ac:dyDescent="0.2">
      <c r="A178" s="232"/>
      <c r="B178" s="229">
        <v>311</v>
      </c>
      <c r="C178" s="234"/>
      <c r="D178" s="232" t="s">
        <v>116</v>
      </c>
      <c r="E178" s="374">
        <f>SUM(E179:E181)</f>
        <v>8111914</v>
      </c>
      <c r="F178" s="374">
        <f>SUM(F179:F181)</f>
        <v>3917842.12</v>
      </c>
      <c r="G178" s="374">
        <f>SUM(G179:G181)</f>
        <v>9037729.7100000009</v>
      </c>
      <c r="H178" s="374">
        <f>SUM(H179:H181)</f>
        <v>5253712.2600000007</v>
      </c>
      <c r="I178" s="384"/>
      <c r="J178" s="384"/>
    </row>
    <row r="179" spans="1:10" s="268" customFormat="1" x14ac:dyDescent="0.2">
      <c r="A179" s="234"/>
      <c r="B179" s="230">
        <v>3111</v>
      </c>
      <c r="C179" s="234"/>
      <c r="D179" s="234" t="s">
        <v>194</v>
      </c>
      <c r="E179" s="384">
        <f>SUM(POSEBNI_DIO_!C135)</f>
        <v>6513914</v>
      </c>
      <c r="F179" s="384">
        <f>SUM(POSEBNI_DIO_!D135)</f>
        <v>3457545.48</v>
      </c>
      <c r="G179" s="384">
        <f>SUM(POSEBNI_DIO_!E135)</f>
        <v>8000000</v>
      </c>
      <c r="H179" s="384">
        <f>SUM(POSEBNI_DIO_!F135)</f>
        <v>4951119.9000000004</v>
      </c>
      <c r="I179" s="374"/>
      <c r="J179" s="374"/>
    </row>
    <row r="180" spans="1:10" s="268" customFormat="1" x14ac:dyDescent="0.2">
      <c r="A180" s="234"/>
      <c r="B180" s="230" t="s">
        <v>308</v>
      </c>
      <c r="C180" s="234"/>
      <c r="D180" s="234" t="s">
        <v>287</v>
      </c>
      <c r="E180" s="384">
        <f>SUM(POSEBNI_DIO_!C136)</f>
        <v>776000</v>
      </c>
      <c r="F180" s="384">
        <f>SUM(POSEBNI_DIO_!D136)</f>
        <v>191243.4</v>
      </c>
      <c r="G180" s="384">
        <f>SUM(POSEBNI_DIO_!E136)</f>
        <v>476000</v>
      </c>
      <c r="H180" s="384">
        <f>SUM(POSEBNI_DIO_!F136)</f>
        <v>302592.36</v>
      </c>
      <c r="I180" s="374"/>
      <c r="J180" s="374"/>
    </row>
    <row r="181" spans="1:10" s="268" customFormat="1" x14ac:dyDescent="0.2">
      <c r="A181" s="234"/>
      <c r="B181" s="230" t="s">
        <v>309</v>
      </c>
      <c r="C181" s="234"/>
      <c r="D181" s="234" t="s">
        <v>288</v>
      </c>
      <c r="E181" s="384">
        <f>SUM(POSEBNI_DIO_!C137)</f>
        <v>822000</v>
      </c>
      <c r="F181" s="384">
        <f>SUM(POSEBNI_DIO_!D137)</f>
        <v>269053.24</v>
      </c>
      <c r="G181" s="384">
        <f>SUM(POSEBNI_DIO_!E137)</f>
        <v>561729.71</v>
      </c>
      <c r="H181" s="384">
        <f>SUM(POSEBNI_DIO_!F137)</f>
        <v>0</v>
      </c>
      <c r="I181" s="374"/>
      <c r="J181" s="374"/>
    </row>
    <row r="182" spans="1:10" s="265" customFormat="1" x14ac:dyDescent="0.2">
      <c r="A182" s="232"/>
      <c r="B182" s="12">
        <v>312</v>
      </c>
      <c r="C182" s="269"/>
      <c r="D182" s="237" t="s">
        <v>122</v>
      </c>
      <c r="E182" s="387">
        <f>SUM(E183)</f>
        <v>145995</v>
      </c>
      <c r="F182" s="387">
        <f>SUM(F183)</f>
        <v>121671.26</v>
      </c>
      <c r="G182" s="387">
        <f>SUM(G183)</f>
        <v>205995</v>
      </c>
      <c r="H182" s="387">
        <f>SUM(H183)</f>
        <v>114052.19</v>
      </c>
      <c r="I182" s="374"/>
      <c r="J182" s="374"/>
    </row>
    <row r="183" spans="1:10" s="268" customFormat="1" ht="15.75" customHeight="1" x14ac:dyDescent="0.2">
      <c r="A183" s="232"/>
      <c r="B183" s="236" t="s">
        <v>206</v>
      </c>
      <c r="C183" s="269"/>
      <c r="D183" s="238" t="s">
        <v>122</v>
      </c>
      <c r="E183" s="388">
        <f>SUM(POSEBNI_DIO_!C139)</f>
        <v>145995</v>
      </c>
      <c r="F183" s="388">
        <f>SUM(POSEBNI_DIO_!D139)</f>
        <v>121671.26</v>
      </c>
      <c r="G183" s="388">
        <f>SUM(POSEBNI_DIO_!E139)</f>
        <v>205995</v>
      </c>
      <c r="H183" s="388">
        <f>SUM(POSEBNI_DIO_!F139)</f>
        <v>114052.19</v>
      </c>
      <c r="I183" s="384"/>
      <c r="J183" s="384"/>
    </row>
    <row r="184" spans="1:10" s="275" customFormat="1" x14ac:dyDescent="0.2">
      <c r="A184" s="232"/>
      <c r="B184" s="12">
        <v>313</v>
      </c>
      <c r="C184" s="232"/>
      <c r="D184" s="232" t="s">
        <v>117</v>
      </c>
      <c r="E184" s="387">
        <f>SUM(E185:E186)</f>
        <v>1092091</v>
      </c>
      <c r="F184" s="387">
        <f>SUM(F185:F186)</f>
        <v>483062.93000000005</v>
      </c>
      <c r="G184" s="387">
        <f>SUM(G185:G186)</f>
        <v>1200091</v>
      </c>
      <c r="H184" s="387">
        <f>SUM(H185:H186)</f>
        <v>670123.92999999993</v>
      </c>
      <c r="I184" s="384"/>
      <c r="J184" s="389"/>
    </row>
    <row r="185" spans="1:10" s="265" customFormat="1" x14ac:dyDescent="0.2">
      <c r="A185" s="234"/>
      <c r="B185" s="236">
        <v>3132</v>
      </c>
      <c r="C185" s="234"/>
      <c r="D185" s="234" t="s">
        <v>195</v>
      </c>
      <c r="E185" s="388">
        <f>SUM(POSEBNI_DIO_!C141)</f>
        <v>1092000</v>
      </c>
      <c r="F185" s="388">
        <f>SUM(POSEBNI_DIO_!D141,POSEBNI_DIO_!D116)</f>
        <v>482605.34</v>
      </c>
      <c r="G185" s="388">
        <f>SUM(POSEBNI_DIO_!E141)</f>
        <v>1200000</v>
      </c>
      <c r="H185" s="388">
        <f>SUM(POSEBNI_DIO_!F141,POSEBNI_DIO_!F116)</f>
        <v>670009.59999999998</v>
      </c>
      <c r="I185" s="384"/>
      <c r="J185" s="389"/>
    </row>
    <row r="186" spans="1:10" s="265" customFormat="1" x14ac:dyDescent="0.2">
      <c r="A186" s="234"/>
      <c r="B186" s="236" t="s">
        <v>310</v>
      </c>
      <c r="C186" s="234"/>
      <c r="D186" s="234" t="s">
        <v>311</v>
      </c>
      <c r="E186" s="388">
        <f>SUM(POSEBNI_DIO_!C142)</f>
        <v>91</v>
      </c>
      <c r="F186" s="388">
        <f>SUM(POSEBNI_DIO_!D142)</f>
        <v>457.59</v>
      </c>
      <c r="G186" s="388">
        <f>SUM(POSEBNI_DIO_!E142)</f>
        <v>91</v>
      </c>
      <c r="H186" s="388">
        <f>SUM(POSEBNI_DIO_!F142)</f>
        <v>114.33</v>
      </c>
      <c r="I186" s="384"/>
      <c r="J186" s="389"/>
    </row>
    <row r="187" spans="1:10" s="265" customFormat="1" ht="15.75" customHeight="1" x14ac:dyDescent="0.2">
      <c r="A187" s="233"/>
      <c r="B187" s="228">
        <v>32</v>
      </c>
      <c r="C187" s="233"/>
      <c r="D187" s="10" t="s">
        <v>17</v>
      </c>
      <c r="E187" s="385">
        <f>SUM(E188,E192,E199,E209,E211)</f>
        <v>1171638.8999999999</v>
      </c>
      <c r="F187" s="385">
        <f t="shared" ref="F187:H187" si="83">SUM(F188,F192,F199,F209,F211)</f>
        <v>768748.42</v>
      </c>
      <c r="G187" s="385">
        <f t="shared" si="83"/>
        <v>1926432</v>
      </c>
      <c r="H187" s="385">
        <f t="shared" si="83"/>
        <v>790002.01000000013</v>
      </c>
      <c r="I187" s="386">
        <f>SUM(F187/E187*100)</f>
        <v>65.613084372668069</v>
      </c>
      <c r="J187" s="386">
        <f t="shared" ref="J187" si="84">SUM(H187/G187*100)</f>
        <v>41.008559347020821</v>
      </c>
    </row>
    <row r="188" spans="1:10" s="265" customFormat="1" x14ac:dyDescent="0.2">
      <c r="A188" s="232"/>
      <c r="B188" s="240">
        <v>321</v>
      </c>
      <c r="C188" s="269"/>
      <c r="D188" s="237" t="s">
        <v>123</v>
      </c>
      <c r="E188" s="374">
        <f>SUM(E189:E191)</f>
        <v>195766</v>
      </c>
      <c r="F188" s="374">
        <f>SUM(F189:F191)</f>
        <v>162618.81</v>
      </c>
      <c r="G188" s="374">
        <f>SUM(G189:G191)</f>
        <v>320766</v>
      </c>
      <c r="H188" s="374">
        <f>SUM(H189:H191)</f>
        <v>175431.71</v>
      </c>
      <c r="I188" s="384"/>
      <c r="J188" s="384"/>
    </row>
    <row r="189" spans="1:10" s="268" customFormat="1" ht="15.75" customHeight="1" x14ac:dyDescent="0.2">
      <c r="A189" s="234"/>
      <c r="B189" s="241" t="s">
        <v>197</v>
      </c>
      <c r="C189" s="270"/>
      <c r="D189" s="238" t="s">
        <v>198</v>
      </c>
      <c r="E189" s="384">
        <f>SUM(POSEBNI_DIO_!C145)</f>
        <v>4645</v>
      </c>
      <c r="F189" s="384">
        <f>SUM(POSEBNI_DIO_!D145)</f>
        <v>4887.3999999999996</v>
      </c>
      <c r="G189" s="384">
        <f>SUM(POSEBNI_DIO_!E145)</f>
        <v>4645</v>
      </c>
      <c r="H189" s="384">
        <f>SUM(POSEBNI_DIO_!F145)</f>
        <v>8294.74</v>
      </c>
      <c r="I189" s="384"/>
      <c r="J189" s="384"/>
    </row>
    <row r="190" spans="1:10" s="265" customFormat="1" ht="30" x14ac:dyDescent="0.2">
      <c r="A190" s="234"/>
      <c r="B190" s="241" t="s">
        <v>199</v>
      </c>
      <c r="C190" s="270"/>
      <c r="D190" s="239" t="s">
        <v>131</v>
      </c>
      <c r="E190" s="384">
        <f>SUM(POSEBNI_DIO_!C146)</f>
        <v>185812</v>
      </c>
      <c r="F190" s="384">
        <f>SUM(POSEBNI_DIO_!D146)</f>
        <v>132226.31</v>
      </c>
      <c r="G190" s="384">
        <f>SUM(POSEBNI_DIO_!E146)</f>
        <v>260812</v>
      </c>
      <c r="H190" s="384">
        <f>SUM(POSEBNI_DIO_!F146)</f>
        <v>144593.78</v>
      </c>
      <c r="I190" s="374"/>
      <c r="J190" s="374"/>
    </row>
    <row r="191" spans="1:10" s="265" customFormat="1" x14ac:dyDescent="0.2">
      <c r="A191" s="234"/>
      <c r="B191" s="241">
        <v>3213</v>
      </c>
      <c r="C191" s="270"/>
      <c r="D191" s="239" t="s">
        <v>132</v>
      </c>
      <c r="E191" s="384">
        <f>SUM(POSEBNI_DIO_!C147)</f>
        <v>5309</v>
      </c>
      <c r="F191" s="384">
        <f>SUM(POSEBNI_DIO_!D147)</f>
        <v>25505.1</v>
      </c>
      <c r="G191" s="384">
        <f>SUM(POSEBNI_DIO_!E147)</f>
        <v>55309</v>
      </c>
      <c r="H191" s="384">
        <f>SUM(POSEBNI_DIO_!F147)</f>
        <v>22543.19</v>
      </c>
      <c r="I191" s="374"/>
      <c r="J191" s="374"/>
    </row>
    <row r="192" spans="1:10" s="265" customFormat="1" ht="15.75" customHeight="1" x14ac:dyDescent="0.2">
      <c r="A192" s="232"/>
      <c r="B192" s="240">
        <v>322</v>
      </c>
      <c r="C192" s="269"/>
      <c r="D192" s="237" t="s">
        <v>124</v>
      </c>
      <c r="E192" s="374">
        <f>SUM(E193:E198)</f>
        <v>455355.9</v>
      </c>
      <c r="F192" s="374">
        <f>SUM(F193:F198)</f>
        <v>300019.21000000002</v>
      </c>
      <c r="G192" s="374">
        <f>SUM(G193:G198)</f>
        <v>812428</v>
      </c>
      <c r="H192" s="374">
        <f>SUM(H193:H198)</f>
        <v>230035.16999999998</v>
      </c>
      <c r="I192" s="384"/>
      <c r="J192" s="384"/>
    </row>
    <row r="193" spans="1:10" s="265" customFormat="1" x14ac:dyDescent="0.2">
      <c r="A193" s="234"/>
      <c r="B193" s="241" t="s">
        <v>200</v>
      </c>
      <c r="C193" s="270"/>
      <c r="D193" s="238" t="s">
        <v>141</v>
      </c>
      <c r="E193" s="384">
        <f>SUM(POSEBNI_DIO_!C149)</f>
        <v>17563</v>
      </c>
      <c r="F193" s="384">
        <f>SUM(POSEBNI_DIO_!D149)</f>
        <v>13981.25</v>
      </c>
      <c r="G193" s="384">
        <f>SUM(POSEBNI_DIO_!E149)</f>
        <v>27563</v>
      </c>
      <c r="H193" s="384">
        <f>SUM(POSEBNI_DIO_!F149)</f>
        <v>14532.3</v>
      </c>
      <c r="I193" s="384"/>
      <c r="J193" s="384"/>
    </row>
    <row r="194" spans="1:10" s="265" customFormat="1" x14ac:dyDescent="0.2">
      <c r="A194" s="234"/>
      <c r="B194" s="241">
        <v>3222</v>
      </c>
      <c r="C194" s="270"/>
      <c r="D194" s="238" t="s">
        <v>142</v>
      </c>
      <c r="E194" s="384">
        <f>SUM(POSEBNI_DIO_!C150)</f>
        <v>79151</v>
      </c>
      <c r="F194" s="384">
        <f>SUM(POSEBNI_DIO_!D150)</f>
        <v>42900.78</v>
      </c>
      <c r="G194" s="384">
        <f>SUM(POSEBNI_DIO_!E150)</f>
        <v>89151</v>
      </c>
      <c r="H194" s="384">
        <f>SUM(POSEBNI_DIO_!F150)</f>
        <v>7067.41</v>
      </c>
      <c r="I194" s="384"/>
      <c r="J194" s="384"/>
    </row>
    <row r="195" spans="1:10" s="268" customFormat="1" ht="15.75" customHeight="1" x14ac:dyDescent="0.2">
      <c r="A195" s="234"/>
      <c r="B195" s="241" t="s">
        <v>201</v>
      </c>
      <c r="C195" s="270"/>
      <c r="D195" s="238" t="s">
        <v>202</v>
      </c>
      <c r="E195" s="384">
        <f>SUM(POSEBNI_DIO_!C151)</f>
        <v>347427.9</v>
      </c>
      <c r="F195" s="384">
        <f>SUM(POSEBNI_DIO_!D151)</f>
        <v>184923.59</v>
      </c>
      <c r="G195" s="384">
        <f>SUM(POSEBNI_DIO_!E151)</f>
        <v>400000</v>
      </c>
      <c r="H195" s="384">
        <f>SUM(POSEBNI_DIO_!F151)</f>
        <v>178299.35</v>
      </c>
      <c r="I195" s="384"/>
      <c r="J195" s="384"/>
    </row>
    <row r="196" spans="1:10" s="265" customFormat="1" ht="30" x14ac:dyDescent="0.2">
      <c r="A196" s="234"/>
      <c r="B196" s="241" t="s">
        <v>203</v>
      </c>
      <c r="C196" s="270"/>
      <c r="D196" s="239" t="s">
        <v>204</v>
      </c>
      <c r="E196" s="384">
        <f>SUM(POSEBNI_DIO_!C152)</f>
        <v>6636</v>
      </c>
      <c r="F196" s="384">
        <f>SUM(POSEBNI_DIO_!D152)</f>
        <v>47715.66</v>
      </c>
      <c r="G196" s="384">
        <f>SUM(POSEBNI_DIO_!E152)</f>
        <v>16636</v>
      </c>
      <c r="H196" s="384">
        <f>SUM(POSEBNI_DIO_!F152)</f>
        <v>462.19</v>
      </c>
      <c r="I196" s="374"/>
      <c r="J196" s="374"/>
    </row>
    <row r="197" spans="1:10" s="265" customFormat="1" x14ac:dyDescent="0.2">
      <c r="A197" s="234"/>
      <c r="B197" s="241">
        <v>3325</v>
      </c>
      <c r="C197" s="270"/>
      <c r="D197" s="239" t="s">
        <v>133</v>
      </c>
      <c r="E197" s="384">
        <f>SUM(POSEBNI_DIO_!C153)</f>
        <v>1924</v>
      </c>
      <c r="F197" s="384">
        <f>SUM(POSEBNI_DIO_!D153)</f>
        <v>10497.93</v>
      </c>
      <c r="G197" s="384">
        <f>SUM(POSEBNI_DIO_!E153)</f>
        <v>25424</v>
      </c>
      <c r="H197" s="384">
        <f>SUM(POSEBNI_DIO_!F153)</f>
        <v>29673.919999999998</v>
      </c>
      <c r="I197" s="374"/>
      <c r="J197" s="374"/>
    </row>
    <row r="198" spans="1:10" s="265" customFormat="1" x14ac:dyDescent="0.2">
      <c r="A198" s="234"/>
      <c r="B198" s="241">
        <v>3227</v>
      </c>
      <c r="C198" s="270"/>
      <c r="D198" s="239" t="s">
        <v>271</v>
      </c>
      <c r="E198" s="384">
        <f>SUM(POSEBNI_DIO_!C154)</f>
        <v>2654</v>
      </c>
      <c r="F198" s="384">
        <f>SUM(POSEBNI_DIO_!D154)</f>
        <v>0</v>
      </c>
      <c r="G198" s="384">
        <f>SUM(POSEBNI_DIO_!E154)</f>
        <v>253654</v>
      </c>
      <c r="H198" s="384">
        <f>SUM(POSEBNI_DIO_!F154)</f>
        <v>0</v>
      </c>
      <c r="I198" s="374"/>
      <c r="J198" s="374"/>
    </row>
    <row r="199" spans="1:10" s="265" customFormat="1" ht="15.75" customHeight="1" x14ac:dyDescent="0.2">
      <c r="A199" s="232"/>
      <c r="B199" s="240">
        <v>323</v>
      </c>
      <c r="C199" s="269"/>
      <c r="D199" s="237" t="s">
        <v>110</v>
      </c>
      <c r="E199" s="374">
        <f>SUM(E200:E208)</f>
        <v>449445</v>
      </c>
      <c r="F199" s="374">
        <f>SUM(F200:F208)</f>
        <v>237377.12</v>
      </c>
      <c r="G199" s="374">
        <f>SUM(G200:G208)</f>
        <v>720166</v>
      </c>
      <c r="H199" s="374">
        <f>SUM(H200:H208)</f>
        <v>302416.17000000004</v>
      </c>
      <c r="I199" s="384"/>
      <c r="J199" s="384"/>
    </row>
    <row r="200" spans="1:10" s="265" customFormat="1" ht="15.75" customHeight="1" x14ac:dyDescent="0.2">
      <c r="A200" s="234"/>
      <c r="B200" s="241" t="s">
        <v>207</v>
      </c>
      <c r="C200" s="270"/>
      <c r="D200" s="238" t="s">
        <v>208</v>
      </c>
      <c r="E200" s="384">
        <f>SUM(POSEBNI_DIO_!C156)</f>
        <v>23226</v>
      </c>
      <c r="F200" s="384">
        <f>SUM(POSEBNI_DIO_!D156)</f>
        <v>8189.33</v>
      </c>
      <c r="G200" s="384">
        <f>SUM(POSEBNI_DIO_!E156)</f>
        <v>23226</v>
      </c>
      <c r="H200" s="384">
        <f>SUM(POSEBNI_DIO_!F156)</f>
        <v>7876.67</v>
      </c>
      <c r="I200" s="384"/>
      <c r="J200" s="384"/>
    </row>
    <row r="201" spans="1:10" s="265" customFormat="1" ht="15.75" customHeight="1" x14ac:dyDescent="0.2">
      <c r="A201" s="234"/>
      <c r="B201" s="241" t="s">
        <v>209</v>
      </c>
      <c r="C201" s="270"/>
      <c r="D201" s="238" t="s">
        <v>210</v>
      </c>
      <c r="E201" s="384">
        <f>SUM(POSEBNI_DIO_!C157)</f>
        <v>121236</v>
      </c>
      <c r="F201" s="384">
        <f>SUM(POSEBNI_DIO_!D157)</f>
        <v>77794.36</v>
      </c>
      <c r="G201" s="384">
        <f>SUM(POSEBNI_DIO_!E157)</f>
        <v>308067</v>
      </c>
      <c r="H201" s="384">
        <f>SUM(POSEBNI_DIO_!F157)</f>
        <v>132633.41</v>
      </c>
      <c r="I201" s="384"/>
      <c r="J201" s="384"/>
    </row>
    <row r="202" spans="1:10" s="265" customFormat="1" ht="15.75" customHeight="1" x14ac:dyDescent="0.2">
      <c r="A202" s="234"/>
      <c r="B202" s="241">
        <v>3233</v>
      </c>
      <c r="C202" s="270"/>
      <c r="D202" s="238" t="s">
        <v>289</v>
      </c>
      <c r="E202" s="384">
        <f>SUM(POSEBNI_DIO_!C158)</f>
        <v>3318</v>
      </c>
      <c r="F202" s="384">
        <f>SUM(POSEBNI_DIO_!D158)</f>
        <v>1758.54</v>
      </c>
      <c r="G202" s="384">
        <f>SUM(POSEBNI_DIO_!E158)</f>
        <v>3318</v>
      </c>
      <c r="H202" s="384">
        <f>SUM(POSEBNI_DIO_!F158)</f>
        <v>2239.65</v>
      </c>
      <c r="I202" s="384"/>
      <c r="J202" s="384"/>
    </row>
    <row r="203" spans="1:10" s="265" customFormat="1" ht="15.75" customHeight="1" x14ac:dyDescent="0.2">
      <c r="A203" s="234"/>
      <c r="B203" s="241" t="s">
        <v>211</v>
      </c>
      <c r="C203" s="270"/>
      <c r="D203" s="238" t="s">
        <v>212</v>
      </c>
      <c r="E203" s="384">
        <f>SUM(POSEBNI_DIO_!C159)</f>
        <v>15927</v>
      </c>
      <c r="F203" s="384">
        <f>SUM(POSEBNI_DIO_!D159)</f>
        <v>8525.6299999999992</v>
      </c>
      <c r="G203" s="384">
        <f>SUM(POSEBNI_DIO_!E159)</f>
        <v>15927</v>
      </c>
      <c r="H203" s="384">
        <f>SUM(POSEBNI_DIO_!F159)</f>
        <v>6949.31</v>
      </c>
      <c r="I203" s="384"/>
      <c r="J203" s="384"/>
    </row>
    <row r="204" spans="1:10" s="265" customFormat="1" ht="15.75" customHeight="1" x14ac:dyDescent="0.2">
      <c r="A204" s="234"/>
      <c r="B204" s="241">
        <v>3235</v>
      </c>
      <c r="C204" s="270"/>
      <c r="D204" s="238" t="s">
        <v>147</v>
      </c>
      <c r="E204" s="384">
        <f>SUM(POSEBNI_DIO_!C160)</f>
        <v>199084</v>
      </c>
      <c r="F204" s="384">
        <f>SUM(POSEBNI_DIO_!D160)</f>
        <v>81491.92</v>
      </c>
      <c r="G204" s="384">
        <f>SUM(POSEBNI_DIO_!E160)</f>
        <v>199084</v>
      </c>
      <c r="H204" s="384">
        <f>SUM(POSEBNI_DIO_!F160)</f>
        <v>87210.63</v>
      </c>
      <c r="I204" s="384"/>
      <c r="J204" s="384"/>
    </row>
    <row r="205" spans="1:10" s="265" customFormat="1" ht="15.75" customHeight="1" x14ac:dyDescent="0.2">
      <c r="A205" s="234"/>
      <c r="B205" s="241">
        <v>3236</v>
      </c>
      <c r="C205" s="270"/>
      <c r="D205" s="238" t="s">
        <v>143</v>
      </c>
      <c r="E205" s="384">
        <f>SUM(POSEBNI_DIO_!C161)</f>
        <v>36501</v>
      </c>
      <c r="F205" s="384">
        <f>SUM(POSEBNI_DIO_!D161)</f>
        <v>1490</v>
      </c>
      <c r="G205" s="384">
        <f>SUM(POSEBNI_DIO_!E161)</f>
        <v>46501</v>
      </c>
      <c r="H205" s="384">
        <f>SUM(POSEBNI_DIO_!F161)</f>
        <v>5370</v>
      </c>
      <c r="I205" s="384"/>
      <c r="J205" s="384"/>
    </row>
    <row r="206" spans="1:10" s="265" customFormat="1" ht="15.75" customHeight="1" x14ac:dyDescent="0.2">
      <c r="A206" s="234"/>
      <c r="B206" s="241">
        <v>3237</v>
      </c>
      <c r="C206" s="270"/>
      <c r="D206" s="238" t="s">
        <v>144</v>
      </c>
      <c r="E206" s="384">
        <f>SUM(POSEBNI_DIO_!C162)</f>
        <v>6637</v>
      </c>
      <c r="F206" s="384">
        <f>SUM(POSEBNI_DIO_!D162)</f>
        <v>21317.54</v>
      </c>
      <c r="G206" s="384">
        <f>SUM(POSEBNI_DIO_!E162)</f>
        <v>56637</v>
      </c>
      <c r="H206" s="384">
        <f>SUM(POSEBNI_DIO_!F162)</f>
        <v>16624.16</v>
      </c>
      <c r="I206" s="384"/>
      <c r="J206" s="384"/>
    </row>
    <row r="207" spans="1:10" s="268" customFormat="1" ht="15.75" customHeight="1" x14ac:dyDescent="0.2">
      <c r="A207" s="234"/>
      <c r="B207" s="241" t="s">
        <v>213</v>
      </c>
      <c r="C207" s="270"/>
      <c r="D207" s="238" t="s">
        <v>214</v>
      </c>
      <c r="E207" s="384">
        <f>SUM(POSEBNI_DIO_!C163)</f>
        <v>5309</v>
      </c>
      <c r="F207" s="384">
        <f>SUM(POSEBNI_DIO_!D163)</f>
        <v>7450.53</v>
      </c>
      <c r="G207" s="384">
        <f>SUM(POSEBNI_DIO_!E163)</f>
        <v>29199</v>
      </c>
      <c r="H207" s="384">
        <f>SUM(POSEBNI_DIO_!F163)</f>
        <v>18019.12</v>
      </c>
      <c r="I207" s="384"/>
      <c r="J207" s="384"/>
    </row>
    <row r="208" spans="1:10" s="265" customFormat="1" x14ac:dyDescent="0.2">
      <c r="A208" s="234"/>
      <c r="B208" s="241" t="s">
        <v>215</v>
      </c>
      <c r="C208" s="270"/>
      <c r="D208" s="238" t="s">
        <v>145</v>
      </c>
      <c r="E208" s="384">
        <f>SUM(POSEBNI_DIO_!C164)</f>
        <v>38207</v>
      </c>
      <c r="F208" s="384">
        <f>SUM(POSEBNI_DIO_!D164)</f>
        <v>29359.27</v>
      </c>
      <c r="G208" s="384">
        <f>SUM(POSEBNI_DIO_!E164)</f>
        <v>38207</v>
      </c>
      <c r="H208" s="384">
        <f>SUM(POSEBNI_DIO_!F164)</f>
        <v>25493.22</v>
      </c>
      <c r="I208" s="374"/>
      <c r="J208" s="374"/>
    </row>
    <row r="209" spans="1:10" s="265" customFormat="1" ht="30" customHeight="1" x14ac:dyDescent="0.2">
      <c r="A209" s="232"/>
      <c r="B209" s="240">
        <v>325</v>
      </c>
      <c r="C209" s="269"/>
      <c r="D209" s="307" t="s">
        <v>368</v>
      </c>
      <c r="E209" s="374">
        <f>SUM(E210)</f>
        <v>0</v>
      </c>
      <c r="F209" s="374">
        <f t="shared" ref="F209:H209" si="85">SUM(F210)</f>
        <v>0</v>
      </c>
      <c r="G209" s="374">
        <f t="shared" si="85"/>
        <v>0</v>
      </c>
      <c r="H209" s="374">
        <f t="shared" si="85"/>
        <v>43447.03</v>
      </c>
      <c r="I209" s="384"/>
      <c r="J209" s="384"/>
    </row>
    <row r="210" spans="1:10" s="265" customFormat="1" ht="15.75" x14ac:dyDescent="0.2">
      <c r="A210" s="234"/>
      <c r="B210" s="241">
        <v>3251</v>
      </c>
      <c r="C210" s="270"/>
      <c r="D210" s="308" t="s">
        <v>369</v>
      </c>
      <c r="E210" s="384">
        <f>SUM(POSEBNI_DIO_!C166)</f>
        <v>0</v>
      </c>
      <c r="F210" s="384">
        <f>SUM(POSEBNI_DIO_!D166)</f>
        <v>0</v>
      </c>
      <c r="G210" s="384">
        <f>SUM(POSEBNI_DIO_!E166)</f>
        <v>0</v>
      </c>
      <c r="H210" s="384">
        <f>SUM(POSEBNI_DIO_!F166)</f>
        <v>43447.03</v>
      </c>
      <c r="I210" s="384"/>
      <c r="J210" s="384"/>
    </row>
    <row r="211" spans="1:10" s="265" customFormat="1" ht="15.75" customHeight="1" x14ac:dyDescent="0.2">
      <c r="A211" s="232"/>
      <c r="B211" s="240">
        <v>329</v>
      </c>
      <c r="C211" s="269"/>
      <c r="D211" s="237" t="s">
        <v>125</v>
      </c>
      <c r="E211" s="374">
        <f>SUM(E212:E217)</f>
        <v>71072</v>
      </c>
      <c r="F211" s="374">
        <f>SUM(F212:F217)</f>
        <v>68733.279999999999</v>
      </c>
      <c r="G211" s="374">
        <f>SUM(G212:G217)</f>
        <v>73072</v>
      </c>
      <c r="H211" s="374">
        <f>SUM(H212:H217)</f>
        <v>38671.93</v>
      </c>
      <c r="I211" s="384"/>
      <c r="J211" s="384"/>
    </row>
    <row r="212" spans="1:10" s="265" customFormat="1" ht="30" x14ac:dyDescent="0.2">
      <c r="A212" s="234"/>
      <c r="B212" s="241" t="s">
        <v>216</v>
      </c>
      <c r="C212" s="270"/>
      <c r="D212" s="239" t="s">
        <v>217</v>
      </c>
      <c r="E212" s="384">
        <f>SUM(POSEBNI_DIO_!C168)</f>
        <v>9954</v>
      </c>
      <c r="F212" s="384">
        <f>SUM(POSEBNI_DIO_!D168)</f>
        <v>5920.82</v>
      </c>
      <c r="G212" s="384">
        <f>SUM(POSEBNI_DIO_!E168)</f>
        <v>9954</v>
      </c>
      <c r="H212" s="384">
        <f>SUM(POSEBNI_DIO_!F168)</f>
        <v>6334.34</v>
      </c>
      <c r="I212" s="384"/>
      <c r="J212" s="384"/>
    </row>
    <row r="213" spans="1:10" s="265" customFormat="1" x14ac:dyDescent="0.2">
      <c r="A213" s="234"/>
      <c r="B213" s="241">
        <v>3292</v>
      </c>
      <c r="C213" s="270"/>
      <c r="D213" s="239" t="s">
        <v>290</v>
      </c>
      <c r="E213" s="384">
        <f>SUM(POSEBNI_DIO_!C169)</f>
        <v>34508</v>
      </c>
      <c r="F213" s="384">
        <f>SUM(POSEBNI_DIO_!D169)</f>
        <v>20168.759999999998</v>
      </c>
      <c r="G213" s="384">
        <f>SUM(POSEBNI_DIO_!E169)</f>
        <v>34508</v>
      </c>
      <c r="H213" s="384">
        <f>SUM(POSEBNI_DIO_!F169)</f>
        <v>17553.310000000001</v>
      </c>
      <c r="I213" s="384"/>
      <c r="J213" s="384"/>
    </row>
    <row r="214" spans="1:10" s="265" customFormat="1" ht="15.75" customHeight="1" x14ac:dyDescent="0.2">
      <c r="A214" s="234"/>
      <c r="B214" s="241" t="s">
        <v>218</v>
      </c>
      <c r="C214" s="270"/>
      <c r="D214" s="238" t="s">
        <v>219</v>
      </c>
      <c r="E214" s="384">
        <f>SUM(POSEBNI_DIO_!C170)</f>
        <v>2654</v>
      </c>
      <c r="F214" s="384">
        <f>SUM(POSEBNI_DIO_!D170)</f>
        <v>159.19999999999999</v>
      </c>
      <c r="G214" s="384">
        <f>SUM(POSEBNI_DIO_!E170)</f>
        <v>2654</v>
      </c>
      <c r="H214" s="384">
        <f>SUM(POSEBNI_DIO_!F170)</f>
        <v>700.83</v>
      </c>
      <c r="I214" s="384"/>
      <c r="J214" s="384"/>
    </row>
    <row r="215" spans="1:10" s="268" customFormat="1" ht="15.75" customHeight="1" x14ac:dyDescent="0.2">
      <c r="A215" s="234"/>
      <c r="B215" s="259">
        <v>3295</v>
      </c>
      <c r="C215" s="270"/>
      <c r="D215" s="260" t="s">
        <v>220</v>
      </c>
      <c r="E215" s="384">
        <f>SUM(POSEBNI_DIO_!C171)</f>
        <v>19908</v>
      </c>
      <c r="F215" s="384">
        <f>SUM(POSEBNI_DIO_!D171)</f>
        <v>23679.25</v>
      </c>
      <c r="G215" s="384">
        <f>SUM(POSEBNI_DIO_!E171)</f>
        <v>19908</v>
      </c>
      <c r="H215" s="384">
        <f>SUM(POSEBNI_DIO_!F171)</f>
        <v>12575</v>
      </c>
      <c r="I215" s="384"/>
      <c r="J215" s="384"/>
    </row>
    <row r="216" spans="1:10" s="268" customFormat="1" ht="15.75" customHeight="1" x14ac:dyDescent="0.2">
      <c r="A216" s="234"/>
      <c r="B216" s="259">
        <v>3296</v>
      </c>
      <c r="C216" s="270"/>
      <c r="D216" s="260" t="s">
        <v>291</v>
      </c>
      <c r="E216" s="384">
        <f>SUM(POSEBNI_DIO_!C172)</f>
        <v>3982</v>
      </c>
      <c r="F216" s="384">
        <f>SUM(POSEBNI_DIO_!D172)</f>
        <v>18805.25</v>
      </c>
      <c r="G216" s="384">
        <f>SUM(POSEBNI_DIO_!E172)</f>
        <v>5982</v>
      </c>
      <c r="H216" s="384">
        <f>SUM(POSEBNI_DIO_!F172)</f>
        <v>1491.18</v>
      </c>
      <c r="I216" s="384"/>
      <c r="J216" s="384"/>
    </row>
    <row r="217" spans="1:10" s="268" customFormat="1" ht="15.75" customHeight="1" x14ac:dyDescent="0.2">
      <c r="A217" s="234"/>
      <c r="B217" s="259" t="s">
        <v>221</v>
      </c>
      <c r="C217" s="270"/>
      <c r="D217" s="260" t="s">
        <v>125</v>
      </c>
      <c r="E217" s="384">
        <f>SUM(POSEBNI_DIO_!C173)</f>
        <v>66</v>
      </c>
      <c r="F217" s="384">
        <f>SUM(POSEBNI_DIO_!D173)</f>
        <v>0</v>
      </c>
      <c r="G217" s="384">
        <f>SUM(POSEBNI_DIO_!E173)</f>
        <v>66</v>
      </c>
      <c r="H217" s="384">
        <f>SUM(POSEBNI_DIO_!F173)</f>
        <v>17.27</v>
      </c>
      <c r="I217" s="374"/>
      <c r="J217" s="374"/>
    </row>
    <row r="218" spans="1:10" s="265" customFormat="1" ht="15.75" customHeight="1" x14ac:dyDescent="0.2">
      <c r="A218" s="233"/>
      <c r="B218" s="228">
        <v>34</v>
      </c>
      <c r="C218" s="233"/>
      <c r="D218" s="10" t="s">
        <v>20</v>
      </c>
      <c r="E218" s="385">
        <f t="shared" ref="E218:H219" si="86">SUM(E219)</f>
        <v>3982</v>
      </c>
      <c r="F218" s="385">
        <f t="shared" si="86"/>
        <v>1446.12</v>
      </c>
      <c r="G218" s="385">
        <f t="shared" si="86"/>
        <v>3982</v>
      </c>
      <c r="H218" s="385">
        <f t="shared" si="86"/>
        <v>1374.32</v>
      </c>
      <c r="I218" s="386">
        <f>SUM(F218/E218*100)</f>
        <v>36.316423907584131</v>
      </c>
      <c r="J218" s="386">
        <f t="shared" ref="J218" si="87">SUM(H218/G218*100)</f>
        <v>34.513309894525364</v>
      </c>
    </row>
    <row r="219" spans="1:10" s="276" customFormat="1" x14ac:dyDescent="0.2">
      <c r="A219" s="232"/>
      <c r="B219" s="240">
        <v>343</v>
      </c>
      <c r="C219" s="269"/>
      <c r="D219" s="237" t="s">
        <v>127</v>
      </c>
      <c r="E219" s="374">
        <f t="shared" si="86"/>
        <v>3982</v>
      </c>
      <c r="F219" s="374">
        <f t="shared" si="86"/>
        <v>1446.12</v>
      </c>
      <c r="G219" s="374">
        <f t="shared" si="86"/>
        <v>3982</v>
      </c>
      <c r="H219" s="374">
        <f t="shared" si="86"/>
        <v>1374.32</v>
      </c>
      <c r="I219" s="384"/>
      <c r="J219" s="384"/>
    </row>
    <row r="220" spans="1:10" s="268" customFormat="1" x14ac:dyDescent="0.2">
      <c r="A220" s="234"/>
      <c r="B220" s="241" t="s">
        <v>222</v>
      </c>
      <c r="C220" s="270"/>
      <c r="D220" s="238" t="s">
        <v>223</v>
      </c>
      <c r="E220" s="384">
        <f>SUM(POSEBNI_DIO_!C176)</f>
        <v>3982</v>
      </c>
      <c r="F220" s="384">
        <f>SUM(POSEBNI_DIO_!D176)</f>
        <v>1446.12</v>
      </c>
      <c r="G220" s="384">
        <f>SUM(POSEBNI_DIO_!E176)</f>
        <v>3982</v>
      </c>
      <c r="H220" s="384">
        <f>SUM(POSEBNI_DIO_!F176)</f>
        <v>1374.32</v>
      </c>
      <c r="I220" s="374"/>
      <c r="J220" s="390"/>
    </row>
    <row r="221" spans="1:10" s="268" customFormat="1" ht="13.9" customHeight="1" x14ac:dyDescent="0.2">
      <c r="A221" s="247"/>
      <c r="B221" s="244"/>
      <c r="C221" s="245">
        <v>52</v>
      </c>
      <c r="D221" s="246" t="s">
        <v>36</v>
      </c>
      <c r="E221" s="391">
        <f>SUM(E222)</f>
        <v>265446</v>
      </c>
      <c r="F221" s="391">
        <f>SUM(F222)</f>
        <v>0</v>
      </c>
      <c r="G221" s="391">
        <f>SUM(G222)</f>
        <v>560000</v>
      </c>
      <c r="H221" s="391">
        <f>SUM(H222)</f>
        <v>0</v>
      </c>
      <c r="I221" s="392">
        <f>SUM(F221/E221*100)</f>
        <v>0</v>
      </c>
      <c r="J221" s="392">
        <f t="shared" si="28"/>
        <v>0</v>
      </c>
    </row>
    <row r="222" spans="1:10" s="268" customFormat="1" ht="13.9" customHeight="1" x14ac:dyDescent="0.2">
      <c r="A222" s="233"/>
      <c r="B222" s="228" t="s">
        <v>40</v>
      </c>
      <c r="C222" s="233"/>
      <c r="D222" s="10" t="s">
        <v>16</v>
      </c>
      <c r="E222" s="385">
        <f>SUM(E223,E225)</f>
        <v>265446</v>
      </c>
      <c r="F222" s="385">
        <f>SUM(F223,F225)</f>
        <v>0</v>
      </c>
      <c r="G222" s="385">
        <f>SUM(G223,G225)</f>
        <v>560000</v>
      </c>
      <c r="H222" s="385">
        <f>SUM(H223,H225)</f>
        <v>0</v>
      </c>
      <c r="I222" s="386">
        <f>SUM(F222/E222*100)</f>
        <v>0</v>
      </c>
      <c r="J222" s="386">
        <f>SUM(H222/G222*100)</f>
        <v>0</v>
      </c>
    </row>
    <row r="223" spans="1:10" s="268" customFormat="1" x14ac:dyDescent="0.2">
      <c r="A223" s="232"/>
      <c r="B223" s="229">
        <v>311</v>
      </c>
      <c r="C223" s="234"/>
      <c r="D223" s="232" t="s">
        <v>116</v>
      </c>
      <c r="E223" s="374">
        <f t="shared" ref="E223:G223" si="88">SUM(E224)</f>
        <v>236911</v>
      </c>
      <c r="F223" s="374">
        <f t="shared" ref="F223:H223" si="89">SUM(F224)</f>
        <v>0</v>
      </c>
      <c r="G223" s="374">
        <f t="shared" si="88"/>
        <v>480700</v>
      </c>
      <c r="H223" s="374">
        <f t="shared" si="89"/>
        <v>0</v>
      </c>
      <c r="I223" s="384"/>
      <c r="J223" s="384"/>
    </row>
    <row r="224" spans="1:10" s="268" customFormat="1" x14ac:dyDescent="0.2">
      <c r="A224" s="234"/>
      <c r="B224" s="230" t="s">
        <v>309</v>
      </c>
      <c r="C224" s="234"/>
      <c r="D224" s="234" t="s">
        <v>288</v>
      </c>
      <c r="E224" s="384">
        <f>SUM(POSEBNI_DIO_!C181,POSEBNI_DIO_!C40)</f>
        <v>236911</v>
      </c>
      <c r="F224" s="384">
        <f>SUM(POSEBNI_DIO_!D181,POSEBNI_DIO_!D40)</f>
        <v>0</v>
      </c>
      <c r="G224" s="384">
        <f>SUM(POSEBNI_DIO_!E181,POSEBNI_DIO_!E40)</f>
        <v>480700</v>
      </c>
      <c r="H224" s="384">
        <f>SUM(POSEBNI_DIO_!F181,POSEBNI_DIO_!F40)</f>
        <v>0</v>
      </c>
      <c r="I224" s="374"/>
      <c r="J224" s="374"/>
    </row>
    <row r="225" spans="1:10" s="275" customFormat="1" x14ac:dyDescent="0.2">
      <c r="A225" s="232"/>
      <c r="B225" s="12">
        <v>313</v>
      </c>
      <c r="C225" s="232"/>
      <c r="D225" s="232" t="s">
        <v>117</v>
      </c>
      <c r="E225" s="387">
        <f t="shared" ref="E225:G225" si="90">SUM(E226)</f>
        <v>28535</v>
      </c>
      <c r="F225" s="387">
        <f t="shared" ref="F225:H225" si="91">SUM(F226)</f>
        <v>0</v>
      </c>
      <c r="G225" s="387">
        <f t="shared" si="90"/>
        <v>79300</v>
      </c>
      <c r="H225" s="387">
        <f t="shared" si="91"/>
        <v>0</v>
      </c>
      <c r="I225" s="384"/>
      <c r="J225" s="389"/>
    </row>
    <row r="226" spans="1:10" s="265" customFormat="1" x14ac:dyDescent="0.2">
      <c r="A226" s="234"/>
      <c r="B226" s="236">
        <v>3132</v>
      </c>
      <c r="C226" s="234"/>
      <c r="D226" s="234" t="s">
        <v>195</v>
      </c>
      <c r="E226" s="388">
        <f>SUM(POSEBNI_DIO_!C183,POSEBNI_DIO_!C42)</f>
        <v>28535</v>
      </c>
      <c r="F226" s="388">
        <f>SUM(POSEBNI_DIO_!D183,POSEBNI_DIO_!D42)</f>
        <v>0</v>
      </c>
      <c r="G226" s="388">
        <f>SUM(POSEBNI_DIO_!E183,POSEBNI_DIO_!E42)</f>
        <v>79300</v>
      </c>
      <c r="H226" s="388">
        <f>SUM(POSEBNI_DIO_!F183,POSEBNI_DIO_!F42)</f>
        <v>0</v>
      </c>
      <c r="I226" s="384"/>
      <c r="J226" s="389"/>
    </row>
    <row r="227" spans="1:10" s="268" customFormat="1" ht="13.9" customHeight="1" x14ac:dyDescent="0.2">
      <c r="A227" s="247"/>
      <c r="B227" s="244"/>
      <c r="C227" s="245" t="s">
        <v>331</v>
      </c>
      <c r="D227" s="246" t="s">
        <v>36</v>
      </c>
      <c r="E227" s="391">
        <f>SUM(E228)</f>
        <v>0</v>
      </c>
      <c r="F227" s="391">
        <f>SUM(F228)</f>
        <v>0</v>
      </c>
      <c r="G227" s="391">
        <f>SUM(G228)</f>
        <v>0</v>
      </c>
      <c r="H227" s="391">
        <f>SUM(H228)</f>
        <v>0</v>
      </c>
      <c r="I227" s="392" t="e">
        <f>SUM(F227/E227*100)</f>
        <v>#DIV/0!</v>
      </c>
      <c r="J227" s="392" t="e">
        <f t="shared" ref="J227" si="92">SUM(H227/G227*100)</f>
        <v>#DIV/0!</v>
      </c>
    </row>
    <row r="228" spans="1:10" s="268" customFormat="1" ht="13.9" customHeight="1" x14ac:dyDescent="0.2">
      <c r="A228" s="233"/>
      <c r="B228" s="228" t="s">
        <v>40</v>
      </c>
      <c r="C228" s="233"/>
      <c r="D228" s="10" t="s">
        <v>16</v>
      </c>
      <c r="E228" s="385">
        <f>SUM(E229,E231)</f>
        <v>0</v>
      </c>
      <c r="F228" s="385">
        <f>SUM(F229,F231)</f>
        <v>0</v>
      </c>
      <c r="G228" s="385">
        <f>SUM(G229,G231)</f>
        <v>0</v>
      </c>
      <c r="H228" s="385">
        <f>SUM(H229,H231)</f>
        <v>0</v>
      </c>
      <c r="I228" s="386" t="e">
        <f>SUM(F228/E228*100)</f>
        <v>#DIV/0!</v>
      </c>
      <c r="J228" s="386" t="e">
        <f>SUM(H228/G228*100)</f>
        <v>#DIV/0!</v>
      </c>
    </row>
    <row r="229" spans="1:10" s="268" customFormat="1" x14ac:dyDescent="0.2">
      <c r="A229" s="232"/>
      <c r="B229" s="229">
        <v>311</v>
      </c>
      <c r="C229" s="234"/>
      <c r="D229" s="232" t="s">
        <v>116</v>
      </c>
      <c r="E229" s="374">
        <f t="shared" ref="E229:H229" si="93">SUM(E230)</f>
        <v>0</v>
      </c>
      <c r="F229" s="374">
        <f t="shared" si="93"/>
        <v>0</v>
      </c>
      <c r="G229" s="374">
        <f t="shared" si="93"/>
        <v>0</v>
      </c>
      <c r="H229" s="374">
        <f t="shared" si="93"/>
        <v>0</v>
      </c>
      <c r="I229" s="384"/>
      <c r="J229" s="384"/>
    </row>
    <row r="230" spans="1:10" s="268" customFormat="1" x14ac:dyDescent="0.2">
      <c r="A230" s="234"/>
      <c r="B230" s="230" t="s">
        <v>312</v>
      </c>
      <c r="C230" s="234"/>
      <c r="D230" s="234" t="s">
        <v>194</v>
      </c>
      <c r="E230" s="384">
        <f>SUM(POSEBNI_DIO_!C29)</f>
        <v>0</v>
      </c>
      <c r="F230" s="384">
        <f>SUM(POSEBNI_DIO_!D29)</f>
        <v>0</v>
      </c>
      <c r="G230" s="384">
        <f>SUM(POSEBNI_DIO_!E29)</f>
        <v>0</v>
      </c>
      <c r="H230" s="384">
        <f>SUM(POSEBNI_DIO_!F29)</f>
        <v>0</v>
      </c>
      <c r="I230" s="374"/>
      <c r="J230" s="374"/>
    </row>
    <row r="231" spans="1:10" s="275" customFormat="1" x14ac:dyDescent="0.2">
      <c r="A231" s="232"/>
      <c r="B231" s="12">
        <v>313</v>
      </c>
      <c r="C231" s="232"/>
      <c r="D231" s="232" t="s">
        <v>117</v>
      </c>
      <c r="E231" s="387">
        <f t="shared" ref="E231:H231" si="94">SUM(E232)</f>
        <v>0</v>
      </c>
      <c r="F231" s="387">
        <f t="shared" si="94"/>
        <v>0</v>
      </c>
      <c r="G231" s="387">
        <f t="shared" si="94"/>
        <v>0</v>
      </c>
      <c r="H231" s="387">
        <f t="shared" si="94"/>
        <v>0</v>
      </c>
      <c r="I231" s="384"/>
      <c r="J231" s="389"/>
    </row>
    <row r="232" spans="1:10" s="265" customFormat="1" x14ac:dyDescent="0.2">
      <c r="A232" s="234"/>
      <c r="B232" s="236">
        <v>3132</v>
      </c>
      <c r="C232" s="234"/>
      <c r="D232" s="234" t="s">
        <v>195</v>
      </c>
      <c r="E232" s="388">
        <f>SUM(POSEBNI_DIO_!C31)</f>
        <v>0</v>
      </c>
      <c r="F232" s="388">
        <f>SUM(POSEBNI_DIO_!D31)</f>
        <v>0</v>
      </c>
      <c r="G232" s="388">
        <f>SUM(POSEBNI_DIO_!E31)</f>
        <v>0</v>
      </c>
      <c r="H232" s="388">
        <f>SUM(POSEBNI_DIO_!F31)</f>
        <v>0</v>
      </c>
      <c r="I232" s="388"/>
      <c r="J232" s="389"/>
    </row>
    <row r="233" spans="1:10" s="268" customFormat="1" ht="13.9" customHeight="1" x14ac:dyDescent="0.2">
      <c r="A233" s="247"/>
      <c r="B233" s="244"/>
      <c r="C233" s="245" t="s">
        <v>313</v>
      </c>
      <c r="D233" s="246" t="s">
        <v>292</v>
      </c>
      <c r="E233" s="391">
        <f t="shared" ref="E233:H235" si="95">SUM(E234)</f>
        <v>664</v>
      </c>
      <c r="F233" s="391">
        <f t="shared" si="95"/>
        <v>0</v>
      </c>
      <c r="G233" s="391">
        <f t="shared" si="95"/>
        <v>664</v>
      </c>
      <c r="H233" s="391">
        <f t="shared" si="95"/>
        <v>0</v>
      </c>
      <c r="I233" s="392">
        <f>SUM(F233/E233*100)</f>
        <v>0</v>
      </c>
      <c r="J233" s="392">
        <f t="shared" ref="J233" si="96">SUM(H233/G233*100)</f>
        <v>0</v>
      </c>
    </row>
    <row r="234" spans="1:10" s="268" customFormat="1" ht="13.9" customHeight="1" x14ac:dyDescent="0.2">
      <c r="A234" s="233"/>
      <c r="B234" s="228">
        <v>32</v>
      </c>
      <c r="C234" s="233"/>
      <c r="D234" s="10" t="s">
        <v>17</v>
      </c>
      <c r="E234" s="385">
        <f t="shared" si="95"/>
        <v>664</v>
      </c>
      <c r="F234" s="385">
        <f t="shared" si="95"/>
        <v>0</v>
      </c>
      <c r="G234" s="385">
        <f t="shared" si="95"/>
        <v>664</v>
      </c>
      <c r="H234" s="385">
        <f t="shared" si="95"/>
        <v>0</v>
      </c>
      <c r="I234" s="386">
        <f>SUM(F234/E234*100)</f>
        <v>0</v>
      </c>
      <c r="J234" s="386">
        <f>SUM(H234/G234*100)</f>
        <v>0</v>
      </c>
    </row>
    <row r="235" spans="1:10" s="268" customFormat="1" x14ac:dyDescent="0.2">
      <c r="A235" s="232"/>
      <c r="B235" s="240">
        <v>323</v>
      </c>
      <c r="C235" s="269"/>
      <c r="D235" s="237" t="s">
        <v>110</v>
      </c>
      <c r="E235" s="367">
        <f t="shared" si="95"/>
        <v>664</v>
      </c>
      <c r="F235" s="367">
        <f t="shared" si="95"/>
        <v>0</v>
      </c>
      <c r="G235" s="367">
        <f t="shared" si="95"/>
        <v>664</v>
      </c>
      <c r="H235" s="367">
        <f t="shared" si="95"/>
        <v>0</v>
      </c>
      <c r="I235" s="374"/>
      <c r="J235" s="374"/>
    </row>
    <row r="236" spans="1:10" s="268" customFormat="1" x14ac:dyDescent="0.2">
      <c r="A236" s="234"/>
      <c r="B236" s="241" t="s">
        <v>209</v>
      </c>
      <c r="C236" s="270"/>
      <c r="D236" s="239" t="s">
        <v>210</v>
      </c>
      <c r="E236" s="373">
        <f>SUM(POSEBNI_DIO_!C193)</f>
        <v>664</v>
      </c>
      <c r="F236" s="373">
        <f>SUM(POSEBNI_DIO_!D193)</f>
        <v>0</v>
      </c>
      <c r="G236" s="373">
        <f>SUM(POSEBNI_DIO_!E193)</f>
        <v>664</v>
      </c>
      <c r="H236" s="373">
        <f>SUM(POSEBNI_DIO_!F193)</f>
        <v>0</v>
      </c>
      <c r="I236" s="374"/>
      <c r="J236" s="374"/>
    </row>
    <row r="237" spans="1:10" s="268" customFormat="1" ht="13.9" customHeight="1" x14ac:dyDescent="0.2">
      <c r="A237" s="247"/>
      <c r="B237" s="244"/>
      <c r="C237" s="245" t="s">
        <v>313</v>
      </c>
      <c r="D237" s="246" t="s">
        <v>314</v>
      </c>
      <c r="E237" s="391">
        <f t="shared" ref="E237:H239" si="97">SUM(E238)</f>
        <v>6636</v>
      </c>
      <c r="F237" s="391">
        <f t="shared" si="97"/>
        <v>0</v>
      </c>
      <c r="G237" s="391">
        <f t="shared" si="97"/>
        <v>6636</v>
      </c>
      <c r="H237" s="391">
        <f t="shared" si="97"/>
        <v>0</v>
      </c>
      <c r="I237" s="392">
        <f>SUM(F237/E237*100)</f>
        <v>0</v>
      </c>
      <c r="J237" s="392">
        <f t="shared" ref="J237" si="98">SUM(H237/G237*100)</f>
        <v>0</v>
      </c>
    </row>
    <row r="238" spans="1:10" s="268" customFormat="1" ht="13.9" customHeight="1" x14ac:dyDescent="0.2">
      <c r="A238" s="233"/>
      <c r="B238" s="228">
        <v>32</v>
      </c>
      <c r="C238" s="233"/>
      <c r="D238" s="10" t="s">
        <v>17</v>
      </c>
      <c r="E238" s="385">
        <f t="shared" si="97"/>
        <v>6636</v>
      </c>
      <c r="F238" s="385">
        <f t="shared" si="97"/>
        <v>0</v>
      </c>
      <c r="G238" s="385">
        <f t="shared" si="97"/>
        <v>6636</v>
      </c>
      <c r="H238" s="385">
        <f t="shared" si="97"/>
        <v>0</v>
      </c>
      <c r="I238" s="386">
        <f>SUM(F238/E238*100)</f>
        <v>0</v>
      </c>
      <c r="J238" s="386">
        <f>SUM(H238/G238*100)</f>
        <v>0</v>
      </c>
    </row>
    <row r="239" spans="1:10" s="268" customFormat="1" x14ac:dyDescent="0.2">
      <c r="A239" s="232"/>
      <c r="B239" s="240">
        <v>323</v>
      </c>
      <c r="C239" s="269"/>
      <c r="D239" s="237" t="s">
        <v>110</v>
      </c>
      <c r="E239" s="367">
        <f t="shared" si="97"/>
        <v>6636</v>
      </c>
      <c r="F239" s="367">
        <f t="shared" si="97"/>
        <v>0</v>
      </c>
      <c r="G239" s="367">
        <f t="shared" si="97"/>
        <v>6636</v>
      </c>
      <c r="H239" s="367">
        <f t="shared" si="97"/>
        <v>0</v>
      </c>
      <c r="I239" s="374"/>
      <c r="J239" s="374"/>
    </row>
    <row r="240" spans="1:10" s="268" customFormat="1" x14ac:dyDescent="0.2">
      <c r="A240" s="234"/>
      <c r="B240" s="241" t="s">
        <v>209</v>
      </c>
      <c r="C240" s="270"/>
      <c r="D240" s="239" t="s">
        <v>210</v>
      </c>
      <c r="E240" s="373">
        <f>SUM(POSEBNI_DIO_!C198)</f>
        <v>6636</v>
      </c>
      <c r="F240" s="373">
        <f>SUM(POSEBNI_DIO_!D198)</f>
        <v>0</v>
      </c>
      <c r="G240" s="373">
        <f>SUM(POSEBNI_DIO_!E198)</f>
        <v>6636</v>
      </c>
      <c r="H240" s="373">
        <f>SUM(POSEBNI_DIO_!F198)</f>
        <v>0</v>
      </c>
      <c r="I240" s="374"/>
      <c r="J240" s="374"/>
    </row>
    <row r="241" spans="1:10" s="268" customFormat="1" ht="13.9" customHeight="1" x14ac:dyDescent="0.2">
      <c r="A241" s="347">
        <v>9</v>
      </c>
      <c r="B241" s="261"/>
      <c r="C241" s="262" t="s">
        <v>48</v>
      </c>
      <c r="D241" s="263" t="s">
        <v>38</v>
      </c>
      <c r="E241" s="394">
        <f>SUM(E242)</f>
        <v>74379.100000000006</v>
      </c>
      <c r="F241" s="394">
        <f>SUM(F242)</f>
        <v>0</v>
      </c>
      <c r="G241" s="394">
        <f>SUM(G242)</f>
        <v>0</v>
      </c>
      <c r="H241" s="394">
        <f>SUM(H242)</f>
        <v>0</v>
      </c>
      <c r="I241" s="395">
        <f>SUM(F241/E241*100)</f>
        <v>0</v>
      </c>
      <c r="J241" s="395" t="e">
        <f t="shared" si="28"/>
        <v>#DIV/0!</v>
      </c>
    </row>
    <row r="242" spans="1:10" s="265" customFormat="1" x14ac:dyDescent="0.2">
      <c r="A242" s="234"/>
      <c r="B242" s="241">
        <v>9222</v>
      </c>
      <c r="C242" s="270"/>
      <c r="D242" s="239" t="s">
        <v>342</v>
      </c>
      <c r="E242" s="373">
        <f>SUM(POSEBNI_DIO_!C204)</f>
        <v>74379.100000000006</v>
      </c>
      <c r="F242" s="373">
        <f>SUM(POSEBNI_DIO_!D204)</f>
        <v>0</v>
      </c>
      <c r="G242" s="373">
        <f>SUM(POSEBNI_DIO_!E204)</f>
        <v>0</v>
      </c>
      <c r="H242" s="373">
        <f>SUM(POSEBNI_DIO_!F204)</f>
        <v>0</v>
      </c>
      <c r="I242" s="396">
        <f>SUM(F242/E242*100)</f>
        <v>0</v>
      </c>
      <c r="J242" s="390"/>
    </row>
    <row r="243" spans="1:10" s="268" customFormat="1" ht="15.75" customHeight="1" x14ac:dyDescent="0.2">
      <c r="A243" s="471" t="s">
        <v>338</v>
      </c>
      <c r="B243" s="472"/>
      <c r="C243" s="472"/>
      <c r="D243" s="472"/>
      <c r="E243" s="472"/>
      <c r="F243" s="472"/>
      <c r="G243" s="472"/>
      <c r="H243" s="472"/>
      <c r="I243" s="472"/>
      <c r="J243" s="472"/>
    </row>
    <row r="244" spans="1:10" s="265" customFormat="1" x14ac:dyDescent="0.2">
      <c r="A244" s="7">
        <v>4</v>
      </c>
      <c r="B244" s="240"/>
      <c r="C244" s="12"/>
      <c r="D244" s="8" t="s">
        <v>21</v>
      </c>
      <c r="E244" s="369">
        <f>SUM(E245,E248)</f>
        <v>1346371.46</v>
      </c>
      <c r="F244" s="369">
        <f>SUM(F245,F248)</f>
        <v>108167.76999999999</v>
      </c>
      <c r="G244" s="369">
        <f>SUM(G245,G248)</f>
        <v>1631589.74</v>
      </c>
      <c r="H244" s="369">
        <f>SUM(H245,H248)</f>
        <v>410720.89</v>
      </c>
      <c r="I244" s="384">
        <f>SUM(F244/E244*100)</f>
        <v>8.0340213093940651</v>
      </c>
      <c r="J244" s="384">
        <f t="shared" ref="J244:J289" si="99">SUM(H244/G244*100)</f>
        <v>25.173049323048573</v>
      </c>
    </row>
    <row r="245" spans="1:10" s="272" customFormat="1" x14ac:dyDescent="0.2">
      <c r="A245" s="233"/>
      <c r="B245" s="228" t="s">
        <v>48</v>
      </c>
      <c r="C245" s="233"/>
      <c r="D245" s="10" t="s">
        <v>282</v>
      </c>
      <c r="E245" s="385">
        <f t="shared" ref="E245:H246" si="100">SUM(E246)</f>
        <v>4000</v>
      </c>
      <c r="F245" s="385">
        <f t="shared" si="100"/>
        <v>1596.76</v>
      </c>
      <c r="G245" s="385">
        <f t="shared" si="100"/>
        <v>0</v>
      </c>
      <c r="H245" s="385">
        <f t="shared" si="100"/>
        <v>0</v>
      </c>
      <c r="I245" s="386">
        <f>SUM(F245/E245*100)</f>
        <v>39.918999999999997</v>
      </c>
      <c r="J245" s="386" t="e">
        <f t="shared" si="99"/>
        <v>#DIV/0!</v>
      </c>
    </row>
    <row r="246" spans="1:10" s="277" customFormat="1" x14ac:dyDescent="0.2">
      <c r="A246" s="243"/>
      <c r="B246" s="229" t="s">
        <v>334</v>
      </c>
      <c r="C246" s="232"/>
      <c r="D246" s="232" t="s">
        <v>111</v>
      </c>
      <c r="E246" s="369">
        <f t="shared" si="100"/>
        <v>4000</v>
      </c>
      <c r="F246" s="369">
        <f t="shared" si="100"/>
        <v>1596.76</v>
      </c>
      <c r="G246" s="369">
        <f t="shared" si="100"/>
        <v>0</v>
      </c>
      <c r="H246" s="369">
        <f t="shared" si="100"/>
        <v>0</v>
      </c>
      <c r="I246" s="397"/>
      <c r="J246" s="397"/>
    </row>
    <row r="247" spans="1:10" s="278" customFormat="1" x14ac:dyDescent="0.2">
      <c r="A247" s="235"/>
      <c r="B247" s="230" t="s">
        <v>335</v>
      </c>
      <c r="C247" s="234"/>
      <c r="D247" s="234" t="s">
        <v>283</v>
      </c>
      <c r="E247" s="370">
        <f>SUM(E270)</f>
        <v>4000</v>
      </c>
      <c r="F247" s="370">
        <f>SUM(F270)</f>
        <v>1596.76</v>
      </c>
      <c r="G247" s="370">
        <f>SUM(G270)</f>
        <v>0</v>
      </c>
      <c r="H247" s="370">
        <f>SUM(H270)</f>
        <v>0</v>
      </c>
      <c r="I247" s="398"/>
      <c r="J247" s="399"/>
    </row>
    <row r="248" spans="1:10" s="272" customFormat="1" x14ac:dyDescent="0.2">
      <c r="A248" s="233"/>
      <c r="B248" s="228">
        <v>42</v>
      </c>
      <c r="C248" s="233"/>
      <c r="D248" s="10" t="s">
        <v>18</v>
      </c>
      <c r="E248" s="385">
        <f>SUM(E249,E255)</f>
        <v>1342371.46</v>
      </c>
      <c r="F248" s="385">
        <f t="shared" ref="F248:H248" si="101">SUM(F249,F255)</f>
        <v>106571.01</v>
      </c>
      <c r="G248" s="11">
        <f t="shared" si="101"/>
        <v>1631589.74</v>
      </c>
      <c r="H248" s="11">
        <f t="shared" si="101"/>
        <v>410720.89</v>
      </c>
      <c r="I248" s="386">
        <f>SUM(F248/E248*100)</f>
        <v>7.9390104137047128</v>
      </c>
      <c r="J248" s="386">
        <f t="shared" ref="J248" si="102">SUM(H248/G248*100)</f>
        <v>25.173049323048573</v>
      </c>
    </row>
    <row r="249" spans="1:10" s="277" customFormat="1" x14ac:dyDescent="0.2">
      <c r="A249" s="243"/>
      <c r="B249" s="229">
        <v>422</v>
      </c>
      <c r="C249" s="232"/>
      <c r="D249" s="232" t="s">
        <v>113</v>
      </c>
      <c r="E249" s="369">
        <f>SUM(E250:E254)</f>
        <v>181332.46</v>
      </c>
      <c r="F249" s="369">
        <f t="shared" ref="F249:H249" si="103">SUM(F250:F254)</f>
        <v>6572.26</v>
      </c>
      <c r="G249" s="369">
        <f t="shared" si="103"/>
        <v>329012.74</v>
      </c>
      <c r="H249" s="369">
        <f t="shared" si="103"/>
        <v>53220.89</v>
      </c>
      <c r="I249" s="397"/>
      <c r="J249" s="397"/>
    </row>
    <row r="250" spans="1:10" s="278" customFormat="1" x14ac:dyDescent="0.2">
      <c r="A250" s="235"/>
      <c r="B250" s="230" t="s">
        <v>226</v>
      </c>
      <c r="C250" s="234"/>
      <c r="D250" s="234" t="s">
        <v>227</v>
      </c>
      <c r="E250" s="370">
        <f>SUM(E273,E287)</f>
        <v>1094</v>
      </c>
      <c r="F250" s="370">
        <f>SUM(F273,F287)</f>
        <v>805.45</v>
      </c>
      <c r="G250" s="370">
        <f>SUM(G273,G287)</f>
        <v>9012.74</v>
      </c>
      <c r="H250" s="370">
        <f>SUM(H273,H287)</f>
        <v>4207.07</v>
      </c>
      <c r="I250" s="370"/>
      <c r="J250" s="399"/>
    </row>
    <row r="251" spans="1:10" s="278" customFormat="1" x14ac:dyDescent="0.2">
      <c r="A251" s="235"/>
      <c r="B251" s="230" t="s">
        <v>224</v>
      </c>
      <c r="C251" s="234"/>
      <c r="D251" s="234" t="s">
        <v>225</v>
      </c>
      <c r="E251" s="370">
        <f t="shared" ref="E251:F251" si="104">SUM(E274)</f>
        <v>3531</v>
      </c>
      <c r="F251" s="370">
        <f t="shared" si="104"/>
        <v>1374.93</v>
      </c>
      <c r="G251" s="370">
        <f>SUM(G274)</f>
        <v>20000</v>
      </c>
      <c r="H251" s="370">
        <f>SUM(H274)</f>
        <v>1537.5</v>
      </c>
      <c r="I251" s="370"/>
      <c r="J251" s="399"/>
    </row>
    <row r="252" spans="1:10" s="278" customFormat="1" x14ac:dyDescent="0.2">
      <c r="A252" s="235"/>
      <c r="B252" s="230" t="s">
        <v>333</v>
      </c>
      <c r="C252" s="234"/>
      <c r="D252" s="234" t="s">
        <v>284</v>
      </c>
      <c r="E252" s="370">
        <f t="shared" ref="E252:F252" si="105">SUM(E275)</f>
        <v>2716.46</v>
      </c>
      <c r="F252" s="370">
        <f t="shared" si="105"/>
        <v>0</v>
      </c>
      <c r="G252" s="370">
        <f>SUM(G275)</f>
        <v>0</v>
      </c>
      <c r="H252" s="370">
        <f>SUM(H275)</f>
        <v>0</v>
      </c>
      <c r="I252" s="370"/>
      <c r="J252" s="399"/>
    </row>
    <row r="253" spans="1:10" s="278" customFormat="1" x14ac:dyDescent="0.2">
      <c r="A253" s="235"/>
      <c r="B253" s="230" t="s">
        <v>332</v>
      </c>
      <c r="C253" s="234"/>
      <c r="D253" s="234" t="s">
        <v>274</v>
      </c>
      <c r="E253" s="370">
        <f>SUM(E276,E266,E260)</f>
        <v>173991</v>
      </c>
      <c r="F253" s="370">
        <f t="shared" ref="F253:H253" si="106">SUM(F276,F266,F260)</f>
        <v>4391.88</v>
      </c>
      <c r="G253" s="370">
        <f t="shared" si="106"/>
        <v>300000</v>
      </c>
      <c r="H253" s="2">
        <f t="shared" si="106"/>
        <v>44179.68</v>
      </c>
      <c r="I253" s="370"/>
      <c r="J253" s="399"/>
    </row>
    <row r="254" spans="1:10" s="278" customFormat="1" ht="15.75" x14ac:dyDescent="0.2">
      <c r="A254" s="235"/>
      <c r="B254" s="230" t="s">
        <v>372</v>
      </c>
      <c r="C254" s="234"/>
      <c r="D254" s="312" t="s">
        <v>367</v>
      </c>
      <c r="E254" s="370">
        <f>SUM('RAČUN PRIHODA I RASHODA'!E277)</f>
        <v>0</v>
      </c>
      <c r="F254" s="370">
        <f>SUM('RAČUN PRIHODA I RASHODA'!F277)</f>
        <v>0</v>
      </c>
      <c r="G254" s="370">
        <f>SUM('RAČUN PRIHODA I RASHODA'!G277)</f>
        <v>0</v>
      </c>
      <c r="H254" s="370">
        <f>SUM('RAČUN PRIHODA I RASHODA'!H277)</f>
        <v>3296.64</v>
      </c>
      <c r="I254" s="398"/>
      <c r="J254" s="399"/>
    </row>
    <row r="255" spans="1:10" s="277" customFormat="1" x14ac:dyDescent="0.2">
      <c r="A255" s="234"/>
      <c r="B255" s="229" t="s">
        <v>361</v>
      </c>
      <c r="C255" s="234"/>
      <c r="D255" s="437" t="s">
        <v>360</v>
      </c>
      <c r="E255" s="374">
        <f t="shared" ref="E255:H255" si="107">SUM(E256)</f>
        <v>1161039</v>
      </c>
      <c r="F255" s="374">
        <f t="shared" si="107"/>
        <v>99998.75</v>
      </c>
      <c r="G255" s="374">
        <f t="shared" si="107"/>
        <v>1302577</v>
      </c>
      <c r="H255" s="374">
        <f t="shared" si="107"/>
        <v>357500</v>
      </c>
      <c r="I255" s="384"/>
      <c r="J255" s="384"/>
    </row>
    <row r="256" spans="1:10" s="278" customFormat="1" x14ac:dyDescent="0.2">
      <c r="A256" s="234"/>
      <c r="B256" s="230" t="s">
        <v>362</v>
      </c>
      <c r="C256" s="234"/>
      <c r="D256" s="436" t="s">
        <v>329</v>
      </c>
      <c r="E256" s="384">
        <f>SUM(E264,E279,E283)</f>
        <v>1161039</v>
      </c>
      <c r="F256" s="384">
        <f t="shared" ref="F256:H256" si="108">SUM(F264,F279,F283)</f>
        <v>99998.75</v>
      </c>
      <c r="G256" s="384">
        <f t="shared" si="108"/>
        <v>1302577</v>
      </c>
      <c r="H256" s="384">
        <f t="shared" si="108"/>
        <v>357500</v>
      </c>
      <c r="I256" s="398"/>
      <c r="J256" s="399"/>
    </row>
    <row r="257" spans="1:10" x14ac:dyDescent="0.2">
      <c r="A257" s="356"/>
      <c r="B257" s="356"/>
      <c r="C257" s="356"/>
      <c r="D257" s="357" t="s">
        <v>339</v>
      </c>
      <c r="E257" s="400"/>
      <c r="F257" s="400"/>
      <c r="G257" s="400"/>
      <c r="H257" s="400"/>
      <c r="I257" s="400"/>
      <c r="J257" s="401"/>
    </row>
    <row r="258" spans="1:10" s="265" customFormat="1" x14ac:dyDescent="0.2">
      <c r="A258" s="233"/>
      <c r="B258" s="228">
        <v>42</v>
      </c>
      <c r="C258" s="233"/>
      <c r="D258" s="10" t="s">
        <v>18</v>
      </c>
      <c r="E258" s="385">
        <f>SUM(E259)</f>
        <v>162000</v>
      </c>
      <c r="F258" s="385">
        <f>SUM(F259)</f>
        <v>0</v>
      </c>
      <c r="G258" s="385">
        <f>SUM(G259)</f>
        <v>0</v>
      </c>
      <c r="H258" s="385">
        <f>SUM(H259)</f>
        <v>0</v>
      </c>
      <c r="I258" s="386">
        <f>SUM(F258/E258*100)</f>
        <v>0</v>
      </c>
      <c r="J258" s="386" t="e">
        <f t="shared" ref="J258" si="109">SUM(H258/G258*100)</f>
        <v>#DIV/0!</v>
      </c>
    </row>
    <row r="259" spans="1:10" s="277" customFormat="1" x14ac:dyDescent="0.2">
      <c r="A259" s="234"/>
      <c r="B259" s="229">
        <v>422</v>
      </c>
      <c r="C259" s="234"/>
      <c r="D259" s="232" t="s">
        <v>113</v>
      </c>
      <c r="E259" s="374">
        <f t="shared" ref="E259:H259" si="110">SUM(E260)</f>
        <v>162000</v>
      </c>
      <c r="F259" s="374">
        <f t="shared" si="110"/>
        <v>0</v>
      </c>
      <c r="G259" s="374">
        <f t="shared" si="110"/>
        <v>0</v>
      </c>
      <c r="H259" s="374">
        <f t="shared" si="110"/>
        <v>0</v>
      </c>
      <c r="I259" s="384"/>
      <c r="J259" s="384"/>
    </row>
    <row r="260" spans="1:10" s="278" customFormat="1" x14ac:dyDescent="0.2">
      <c r="A260" s="234"/>
      <c r="B260" s="230" t="s">
        <v>332</v>
      </c>
      <c r="C260" s="234"/>
      <c r="D260" s="234" t="s">
        <v>274</v>
      </c>
      <c r="E260" s="384">
        <f>SUM(POSEBNI_DIO_!C24)</f>
        <v>162000</v>
      </c>
      <c r="F260" s="384">
        <f>SUM(POSEBNI_DIO_!D24)</f>
        <v>0</v>
      </c>
      <c r="G260" s="384">
        <f>SUM(POSEBNI_DIO_!E24)</f>
        <v>0</v>
      </c>
      <c r="H260" s="384">
        <f>SUM(POSEBNI_DIO_!F24)</f>
        <v>0</v>
      </c>
      <c r="I260" s="398"/>
      <c r="J260" s="399"/>
    </row>
    <row r="261" spans="1:10" s="278" customFormat="1" x14ac:dyDescent="0.2">
      <c r="A261" s="250"/>
      <c r="B261" s="251"/>
      <c r="C261" s="245" t="s">
        <v>43</v>
      </c>
      <c r="D261" s="246" t="s">
        <v>305</v>
      </c>
      <c r="E261" s="402">
        <f>SUM(E258)</f>
        <v>162000</v>
      </c>
      <c r="F261" s="402">
        <f>SUM(F258)</f>
        <v>0</v>
      </c>
      <c r="G261" s="402">
        <f>SUM(G258)</f>
        <v>0</v>
      </c>
      <c r="H261" s="402">
        <f>SUM(H258)</f>
        <v>0</v>
      </c>
      <c r="I261" s="399">
        <f>SUM(F261/E261*100)</f>
        <v>0</v>
      </c>
      <c r="J261" s="399" t="e">
        <f t="shared" ref="J261" si="111">SUM(H261/G261*100)</f>
        <v>#DIV/0!</v>
      </c>
    </row>
    <row r="262" spans="1:10" s="265" customFormat="1" x14ac:dyDescent="0.2">
      <c r="A262" s="233"/>
      <c r="B262" s="228">
        <v>42</v>
      </c>
      <c r="C262" s="233"/>
      <c r="D262" s="10" t="s">
        <v>18</v>
      </c>
      <c r="E262" s="385">
        <f>SUM(E265,E263)</f>
        <v>981039</v>
      </c>
      <c r="F262" s="385">
        <f t="shared" ref="F262:H262" si="112">SUM(F265,F263)</f>
        <v>94998.75</v>
      </c>
      <c r="G262" s="385">
        <f t="shared" si="112"/>
        <v>1202577</v>
      </c>
      <c r="H262" s="385">
        <f t="shared" si="112"/>
        <v>357500</v>
      </c>
      <c r="I262" s="386">
        <f>SUM(F262/E262*100)</f>
        <v>9.6834835312357601</v>
      </c>
      <c r="J262" s="386">
        <f t="shared" si="99"/>
        <v>29.727826159988091</v>
      </c>
    </row>
    <row r="263" spans="1:10" s="277" customFormat="1" x14ac:dyDescent="0.2">
      <c r="A263" s="234"/>
      <c r="B263" s="229" t="s">
        <v>361</v>
      </c>
      <c r="C263" s="234"/>
      <c r="D263" s="437" t="s">
        <v>360</v>
      </c>
      <c r="E263" s="374">
        <f t="shared" ref="E263:H263" si="113">SUM(E264)</f>
        <v>981039</v>
      </c>
      <c r="F263" s="374">
        <f t="shared" si="113"/>
        <v>94998.75</v>
      </c>
      <c r="G263" s="374">
        <f t="shared" si="113"/>
        <v>1202577</v>
      </c>
      <c r="H263" s="374">
        <f t="shared" si="113"/>
        <v>357500</v>
      </c>
      <c r="I263" s="384"/>
      <c r="J263" s="384"/>
    </row>
    <row r="264" spans="1:10" s="278" customFormat="1" x14ac:dyDescent="0.2">
      <c r="A264" s="234"/>
      <c r="B264" s="230" t="s">
        <v>362</v>
      </c>
      <c r="C264" s="234"/>
      <c r="D264" s="436" t="s">
        <v>329</v>
      </c>
      <c r="E264" s="384">
        <f>SUM(POSEBNI_DIO_!C66,POSEBNI_DIO_!C89,POSEBNI_DIO_!C81)</f>
        <v>981039</v>
      </c>
      <c r="F264" s="384">
        <f>SUM(POSEBNI_DIO_!D66,POSEBNI_DIO_!D89,POSEBNI_DIO_!D81)</f>
        <v>94998.75</v>
      </c>
      <c r="G264" s="384">
        <f>SUM(POSEBNI_DIO_!E66,POSEBNI_DIO_!E89,POSEBNI_DIO_!E81)</f>
        <v>1202577</v>
      </c>
      <c r="H264" s="384">
        <f>SUM(POSEBNI_DIO_!F66,POSEBNI_DIO_!F89,POSEBNI_DIO_!F81)</f>
        <v>357500</v>
      </c>
      <c r="I264" s="398"/>
      <c r="J264" s="399"/>
    </row>
    <row r="265" spans="1:10" s="277" customFormat="1" x14ac:dyDescent="0.2">
      <c r="A265" s="234"/>
      <c r="B265" s="229">
        <v>422</v>
      </c>
      <c r="C265" s="234"/>
      <c r="D265" s="232" t="s">
        <v>113</v>
      </c>
      <c r="E265" s="374">
        <f t="shared" ref="E265:H265" si="114">SUM(E266)</f>
        <v>0</v>
      </c>
      <c r="F265" s="374">
        <f t="shared" si="114"/>
        <v>0</v>
      </c>
      <c r="G265" s="374">
        <f t="shared" si="114"/>
        <v>0</v>
      </c>
      <c r="H265" s="374">
        <f t="shared" si="114"/>
        <v>0</v>
      </c>
      <c r="I265" s="384"/>
      <c r="J265" s="384"/>
    </row>
    <row r="266" spans="1:10" s="278" customFormat="1" x14ac:dyDescent="0.2">
      <c r="A266" s="234"/>
      <c r="B266" s="230" t="s">
        <v>332</v>
      </c>
      <c r="C266" s="234"/>
      <c r="D266" s="234" t="s">
        <v>274</v>
      </c>
      <c r="E266" s="384">
        <f>SUM(POSEBNI_DIO_!C87)</f>
        <v>0</v>
      </c>
      <c r="F266" s="384">
        <f>SUM(POSEBNI_DIO_!D87)</f>
        <v>0</v>
      </c>
      <c r="G266" s="384">
        <f>SUM(POSEBNI_DIO_!E87)</f>
        <v>0</v>
      </c>
      <c r="H266" s="384">
        <f>SUM(POSEBNI_DIO_!F87)</f>
        <v>0</v>
      </c>
      <c r="I266" s="398"/>
      <c r="J266" s="399"/>
    </row>
    <row r="267" spans="1:10" s="278" customFormat="1" x14ac:dyDescent="0.2">
      <c r="A267" s="250"/>
      <c r="B267" s="251"/>
      <c r="C267" s="245" t="s">
        <v>304</v>
      </c>
      <c r="D267" s="246" t="s">
        <v>305</v>
      </c>
      <c r="E267" s="402">
        <f>SUM(E262)</f>
        <v>981039</v>
      </c>
      <c r="F267" s="402">
        <f>SUM(F262)</f>
        <v>94998.75</v>
      </c>
      <c r="G267" s="402">
        <f>SUM(G262)</f>
        <v>1202577</v>
      </c>
      <c r="H267" s="402">
        <f>SUM(H262)</f>
        <v>357500</v>
      </c>
      <c r="I267" s="399">
        <f>SUM(F267/E267*100)</f>
        <v>9.6834835312357601</v>
      </c>
      <c r="J267" s="399">
        <f t="shared" si="99"/>
        <v>29.727826159988091</v>
      </c>
    </row>
    <row r="268" spans="1:10" s="272" customFormat="1" x14ac:dyDescent="0.2">
      <c r="A268" s="233"/>
      <c r="B268" s="228" t="s">
        <v>48</v>
      </c>
      <c r="C268" s="233"/>
      <c r="D268" s="10" t="s">
        <v>282</v>
      </c>
      <c r="E268" s="385">
        <f t="shared" ref="E268:H269" si="115">SUM(E269)</f>
        <v>4000</v>
      </c>
      <c r="F268" s="385">
        <f t="shared" si="115"/>
        <v>1596.76</v>
      </c>
      <c r="G268" s="385">
        <f t="shared" si="115"/>
        <v>0</v>
      </c>
      <c r="H268" s="385">
        <f t="shared" si="115"/>
        <v>0</v>
      </c>
      <c r="I268" s="386">
        <f>SUM(F268/E268*100)</f>
        <v>39.918999999999997</v>
      </c>
      <c r="J268" s="386" t="e">
        <f t="shared" ref="J268" si="116">SUM(H268/G268*100)</f>
        <v>#DIV/0!</v>
      </c>
    </row>
    <row r="269" spans="1:10" s="277" customFormat="1" x14ac:dyDescent="0.2">
      <c r="A269" s="243"/>
      <c r="B269" s="229" t="s">
        <v>334</v>
      </c>
      <c r="C269" s="232"/>
      <c r="D269" s="232" t="s">
        <v>111</v>
      </c>
      <c r="E269" s="369">
        <f t="shared" si="115"/>
        <v>4000</v>
      </c>
      <c r="F269" s="369">
        <f t="shared" si="115"/>
        <v>1596.76</v>
      </c>
      <c r="G269" s="369">
        <f t="shared" si="115"/>
        <v>0</v>
      </c>
      <c r="H269" s="369">
        <f t="shared" si="115"/>
        <v>0</v>
      </c>
      <c r="I269" s="397"/>
      <c r="J269" s="397"/>
    </row>
    <row r="270" spans="1:10" s="278" customFormat="1" x14ac:dyDescent="0.2">
      <c r="A270" s="235"/>
      <c r="B270" s="230" t="s">
        <v>335</v>
      </c>
      <c r="C270" s="234"/>
      <c r="D270" s="234" t="s">
        <v>283</v>
      </c>
      <c r="E270" s="370">
        <f>SUM(POSEBNI_DIO_!C121)</f>
        <v>4000</v>
      </c>
      <c r="F270" s="370">
        <f>SUM(POSEBNI_DIO_!D121)</f>
        <v>1596.76</v>
      </c>
      <c r="G270" s="370">
        <f>SUM(POSEBNI_DIO_!E121)</f>
        <v>0</v>
      </c>
      <c r="H270" s="370">
        <f>SUM(POSEBNI_DIO_!F121)</f>
        <v>0</v>
      </c>
      <c r="I270" s="398"/>
      <c r="J270" s="399"/>
    </row>
    <row r="271" spans="1:10" s="272" customFormat="1" x14ac:dyDescent="0.2">
      <c r="A271" s="233"/>
      <c r="B271" s="228">
        <v>42</v>
      </c>
      <c r="C271" s="233"/>
      <c r="D271" s="10" t="s">
        <v>18</v>
      </c>
      <c r="E271" s="385">
        <f>SUM(E272,E278)</f>
        <v>24332.46</v>
      </c>
      <c r="F271" s="385">
        <f>SUM(F272,F278)</f>
        <v>10925.86</v>
      </c>
      <c r="G271" s="385">
        <f>SUM(G272,G278)</f>
        <v>320000</v>
      </c>
      <c r="H271" s="385">
        <f>SUM(H272,H278)</f>
        <v>51108.09</v>
      </c>
      <c r="I271" s="386">
        <f>SUM(F271/E271*100)</f>
        <v>44.902406086355434</v>
      </c>
      <c r="J271" s="386">
        <f t="shared" si="99"/>
        <v>15.971278125</v>
      </c>
    </row>
    <row r="272" spans="1:10" s="277" customFormat="1" x14ac:dyDescent="0.2">
      <c r="A272" s="243"/>
      <c r="B272" s="229">
        <v>422</v>
      </c>
      <c r="C272" s="232"/>
      <c r="D272" s="232" t="s">
        <v>113</v>
      </c>
      <c r="E272" s="369">
        <f>SUM(E273:E277)</f>
        <v>19332.46</v>
      </c>
      <c r="F272" s="369">
        <f t="shared" ref="F272:G272" si="117">SUM(F273:F277)</f>
        <v>5925.8600000000006</v>
      </c>
      <c r="G272" s="369">
        <f t="shared" si="117"/>
        <v>320000</v>
      </c>
      <c r="H272" s="369">
        <f>SUM(H273:H277)</f>
        <v>51108.09</v>
      </c>
      <c r="I272" s="397"/>
      <c r="J272" s="397"/>
    </row>
    <row r="273" spans="1:10" s="278" customFormat="1" x14ac:dyDescent="0.2">
      <c r="A273" s="235"/>
      <c r="B273" s="230" t="s">
        <v>226</v>
      </c>
      <c r="C273" s="234"/>
      <c r="D273" s="234" t="s">
        <v>227</v>
      </c>
      <c r="E273" s="370">
        <f>SUM(POSEBNI_DIO_!C124)</f>
        <v>1094</v>
      </c>
      <c r="F273" s="370">
        <f>SUM(POSEBNI_DIO_!D124)</f>
        <v>159.05000000000001</v>
      </c>
      <c r="G273" s="370">
        <f>SUM(POSEBNI_DIO_!E124)</f>
        <v>0</v>
      </c>
      <c r="H273" s="370">
        <f>SUM(POSEBNI_DIO_!F124)</f>
        <v>2094.27</v>
      </c>
      <c r="I273" s="398"/>
      <c r="J273" s="399"/>
    </row>
    <row r="274" spans="1:10" s="278" customFormat="1" x14ac:dyDescent="0.2">
      <c r="A274" s="235"/>
      <c r="B274" s="230" t="s">
        <v>224</v>
      </c>
      <c r="C274" s="234"/>
      <c r="D274" s="234" t="s">
        <v>225</v>
      </c>
      <c r="E274" s="370">
        <f>SUM(POSEBNI_DIO_!C125)</f>
        <v>3531</v>
      </c>
      <c r="F274" s="370">
        <f>SUM(POSEBNI_DIO_!D125)</f>
        <v>1374.93</v>
      </c>
      <c r="G274" s="370">
        <f>SUM(POSEBNI_DIO_!E125)</f>
        <v>20000</v>
      </c>
      <c r="H274" s="370">
        <f>SUM(POSEBNI_DIO_!F125)</f>
        <v>1537.5</v>
      </c>
      <c r="I274" s="398"/>
      <c r="J274" s="399"/>
    </row>
    <row r="275" spans="1:10" s="278" customFormat="1" x14ac:dyDescent="0.2">
      <c r="A275" s="235"/>
      <c r="B275" s="230" t="s">
        <v>333</v>
      </c>
      <c r="C275" s="234"/>
      <c r="D275" s="234" t="s">
        <v>284</v>
      </c>
      <c r="E275" s="370">
        <f>SUM(POSEBNI_DIO_!C126)</f>
        <v>2716.46</v>
      </c>
      <c r="F275" s="370">
        <f>SUM(POSEBNI_DIO_!D126)</f>
        <v>0</v>
      </c>
      <c r="G275" s="370">
        <f>SUM(POSEBNI_DIO_!E126)</f>
        <v>0</v>
      </c>
      <c r="H275" s="370">
        <f>SUM(POSEBNI_DIO_!F126)</f>
        <v>0</v>
      </c>
      <c r="I275" s="398"/>
      <c r="J275" s="399"/>
    </row>
    <row r="276" spans="1:10" s="278" customFormat="1" x14ac:dyDescent="0.2">
      <c r="A276" s="235"/>
      <c r="B276" s="230" t="s">
        <v>332</v>
      </c>
      <c r="C276" s="234"/>
      <c r="D276" s="234" t="s">
        <v>274</v>
      </c>
      <c r="E276" s="370">
        <f>SUM(POSEBNI_DIO_!C127)</f>
        <v>11991</v>
      </c>
      <c r="F276" s="370">
        <f>SUM(POSEBNI_DIO_!D127)</f>
        <v>4391.88</v>
      </c>
      <c r="G276" s="370">
        <f>SUM(POSEBNI_DIO_!E127)</f>
        <v>300000</v>
      </c>
      <c r="H276" s="370">
        <f>SUM(POSEBNI_DIO_!F127)</f>
        <v>44179.68</v>
      </c>
      <c r="I276" s="398"/>
      <c r="J276" s="399"/>
    </row>
    <row r="277" spans="1:10" s="278" customFormat="1" ht="15.75" x14ac:dyDescent="0.2">
      <c r="A277" s="235"/>
      <c r="B277" s="230" t="s">
        <v>372</v>
      </c>
      <c r="C277" s="234"/>
      <c r="D277" s="312" t="s">
        <v>367</v>
      </c>
      <c r="E277" s="370">
        <f>SUM(POSEBNI_DIO_!C128)</f>
        <v>0</v>
      </c>
      <c r="F277" s="370">
        <f>SUM(POSEBNI_DIO_!D128)</f>
        <v>0</v>
      </c>
      <c r="G277" s="370">
        <f>SUM(POSEBNI_DIO_!E128)</f>
        <v>0</v>
      </c>
      <c r="H277" s="370">
        <f>SUM(POSEBNI_DIO_!F128)</f>
        <v>3296.64</v>
      </c>
      <c r="I277" s="398"/>
      <c r="J277" s="399"/>
    </row>
    <row r="278" spans="1:10" s="277" customFormat="1" x14ac:dyDescent="0.2">
      <c r="A278" s="234"/>
      <c r="B278" s="229" t="s">
        <v>361</v>
      </c>
      <c r="C278" s="234"/>
      <c r="D278" s="437" t="s">
        <v>360</v>
      </c>
      <c r="E278" s="374">
        <f t="shared" ref="E278:H278" si="118">SUM(E279)</f>
        <v>5000</v>
      </c>
      <c r="F278" s="374">
        <f t="shared" si="118"/>
        <v>5000</v>
      </c>
      <c r="G278" s="374">
        <f t="shared" si="118"/>
        <v>0</v>
      </c>
      <c r="H278" s="374">
        <f t="shared" si="118"/>
        <v>0</v>
      </c>
      <c r="I278" s="384"/>
      <c r="J278" s="384"/>
    </row>
    <row r="279" spans="1:10" s="278" customFormat="1" x14ac:dyDescent="0.2">
      <c r="A279" s="234"/>
      <c r="B279" s="230" t="s">
        <v>362</v>
      </c>
      <c r="C279" s="234"/>
      <c r="D279" s="436" t="s">
        <v>329</v>
      </c>
      <c r="E279" s="384">
        <f>SUM(POSEBNI_DIO_!C130)</f>
        <v>5000</v>
      </c>
      <c r="F279" s="384">
        <f>SUM(POSEBNI_DIO_!D130)</f>
        <v>5000</v>
      </c>
      <c r="G279" s="231">
        <f>SUM(POSEBNI_DIO_!E130)</f>
        <v>0</v>
      </c>
      <c r="H279" s="231">
        <f>SUM(POSEBNI_DIO_!F130)</f>
        <v>0</v>
      </c>
      <c r="I279" s="398"/>
      <c r="J279" s="399"/>
    </row>
    <row r="280" spans="1:10" s="278" customFormat="1" x14ac:dyDescent="0.2">
      <c r="A280" s="250"/>
      <c r="B280" s="251"/>
      <c r="C280" s="245" t="s">
        <v>40</v>
      </c>
      <c r="D280" s="246" t="s">
        <v>58</v>
      </c>
      <c r="E280" s="402">
        <f>SUM(E268,E271)</f>
        <v>28332.46</v>
      </c>
      <c r="F280" s="402">
        <f>SUM(F268,F271)</f>
        <v>12522.62</v>
      </c>
      <c r="G280" s="402">
        <f>SUM(G268,G271)</f>
        <v>320000</v>
      </c>
      <c r="H280" s="402">
        <f>SUM(H268,H271)</f>
        <v>51108.09</v>
      </c>
      <c r="I280" s="399">
        <f>SUM(F280/E280*100)</f>
        <v>44.198844717331291</v>
      </c>
      <c r="J280" s="399">
        <f t="shared" si="99"/>
        <v>15.971278125</v>
      </c>
    </row>
    <row r="281" spans="1:10" s="265" customFormat="1" x14ac:dyDescent="0.2">
      <c r="A281" s="233"/>
      <c r="B281" s="228">
        <v>42</v>
      </c>
      <c r="C281" s="233"/>
      <c r="D281" s="10" t="s">
        <v>18</v>
      </c>
      <c r="E281" s="385">
        <f>SUM(E282)</f>
        <v>175000</v>
      </c>
      <c r="F281" s="385">
        <f t="shared" ref="F281:H281" si="119">SUM(F282)</f>
        <v>0</v>
      </c>
      <c r="G281" s="385">
        <f t="shared" si="119"/>
        <v>100000</v>
      </c>
      <c r="H281" s="385">
        <f t="shared" si="119"/>
        <v>0</v>
      </c>
      <c r="I281" s="386">
        <f>SUM(F281/E281*100)</f>
        <v>0</v>
      </c>
      <c r="J281" s="386">
        <f t="shared" ref="J281" si="120">SUM(H281/G281*100)</f>
        <v>0</v>
      </c>
    </row>
    <row r="282" spans="1:10" s="277" customFormat="1" x14ac:dyDescent="0.2">
      <c r="A282" s="234"/>
      <c r="B282" s="229" t="s">
        <v>361</v>
      </c>
      <c r="C282" s="234"/>
      <c r="D282" s="437" t="s">
        <v>360</v>
      </c>
      <c r="E282" s="374">
        <f t="shared" ref="E282:H282" si="121">SUM(E283)</f>
        <v>175000</v>
      </c>
      <c r="F282" s="374">
        <f t="shared" si="121"/>
        <v>0</v>
      </c>
      <c r="G282" s="374">
        <f t="shared" si="121"/>
        <v>100000</v>
      </c>
      <c r="H282" s="374">
        <f t="shared" si="121"/>
        <v>0</v>
      </c>
      <c r="I282" s="384"/>
      <c r="J282" s="384"/>
    </row>
    <row r="283" spans="1:10" s="278" customFormat="1" x14ac:dyDescent="0.2">
      <c r="A283" s="234"/>
      <c r="B283" s="230" t="s">
        <v>362</v>
      </c>
      <c r="C283" s="234"/>
      <c r="D283" s="436" t="s">
        <v>329</v>
      </c>
      <c r="E283" s="384">
        <f>SUM(POSEBNI_DIO_!C35,POSEBNI_DIO_!C46)</f>
        <v>175000</v>
      </c>
      <c r="F283" s="384">
        <f>SUM(POSEBNI_DIO_!D35,POSEBNI_DIO_!D46)</f>
        <v>0</v>
      </c>
      <c r="G283" s="384">
        <f>SUM(POSEBNI_DIO_!E35,POSEBNI_DIO_!E46)</f>
        <v>100000</v>
      </c>
      <c r="H283" s="384">
        <f>SUM(POSEBNI_DIO_!F35,POSEBNI_DIO_!F46)</f>
        <v>0</v>
      </c>
      <c r="I283" s="398"/>
      <c r="J283" s="399"/>
    </row>
    <row r="284" spans="1:10" s="278" customFormat="1" x14ac:dyDescent="0.2">
      <c r="A284" s="250"/>
      <c r="B284" s="251"/>
      <c r="C284" s="245" t="s">
        <v>363</v>
      </c>
      <c r="D284" s="246" t="s">
        <v>37</v>
      </c>
      <c r="E284" s="402">
        <f t="shared" ref="E284:G284" si="122">SUM(E281)</f>
        <v>175000</v>
      </c>
      <c r="F284" s="402">
        <f>SUM(F281)</f>
        <v>0</v>
      </c>
      <c r="G284" s="402">
        <f t="shared" si="122"/>
        <v>100000</v>
      </c>
      <c r="H284" s="402">
        <f>SUM(H281)</f>
        <v>0</v>
      </c>
      <c r="I284" s="399">
        <f>SUM(F284/E284*100)</f>
        <v>0</v>
      </c>
      <c r="J284" s="399">
        <f t="shared" ref="J284" si="123">SUM(H284/G284*100)</f>
        <v>0</v>
      </c>
    </row>
    <row r="285" spans="1:10" s="272" customFormat="1" x14ac:dyDescent="0.2">
      <c r="A285" s="233"/>
      <c r="B285" s="228">
        <v>42</v>
      </c>
      <c r="C285" s="233"/>
      <c r="D285" s="10" t="s">
        <v>18</v>
      </c>
      <c r="E285" s="385">
        <f t="shared" ref="E285:H286" si="124">SUM(E286)</f>
        <v>0</v>
      </c>
      <c r="F285" s="385">
        <f t="shared" si="124"/>
        <v>646.4</v>
      </c>
      <c r="G285" s="385">
        <f t="shared" si="124"/>
        <v>9012.74</v>
      </c>
      <c r="H285" s="385">
        <f t="shared" si="124"/>
        <v>2112.8000000000002</v>
      </c>
      <c r="I285" s="386" t="e">
        <f>SUM(F285/E285*100)</f>
        <v>#DIV/0!</v>
      </c>
      <c r="J285" s="386">
        <f t="shared" si="99"/>
        <v>23.44237157623542</v>
      </c>
    </row>
    <row r="286" spans="1:10" s="277" customFormat="1" x14ac:dyDescent="0.2">
      <c r="A286" s="243"/>
      <c r="B286" s="229">
        <v>422</v>
      </c>
      <c r="C286" s="232"/>
      <c r="D286" s="232" t="s">
        <v>113</v>
      </c>
      <c r="E286" s="369">
        <f t="shared" si="124"/>
        <v>0</v>
      </c>
      <c r="F286" s="369">
        <f t="shared" si="124"/>
        <v>646.4</v>
      </c>
      <c r="G286" s="369">
        <f t="shared" si="124"/>
        <v>9012.74</v>
      </c>
      <c r="H286" s="369">
        <f t="shared" si="124"/>
        <v>2112.8000000000002</v>
      </c>
      <c r="I286" s="397"/>
      <c r="J286" s="397"/>
    </row>
    <row r="287" spans="1:10" s="278" customFormat="1" x14ac:dyDescent="0.2">
      <c r="A287" s="235"/>
      <c r="B287" s="230" t="s">
        <v>226</v>
      </c>
      <c r="C287" s="234"/>
      <c r="D287" s="234" t="s">
        <v>227</v>
      </c>
      <c r="E287" s="370">
        <f>SUM(POSEBNI_DIO_!C188)</f>
        <v>0</v>
      </c>
      <c r="F287" s="370">
        <f>SUM(POSEBNI_DIO_!D188)</f>
        <v>646.4</v>
      </c>
      <c r="G287" s="370">
        <f>SUM(POSEBNI_DIO_!E188)</f>
        <v>9012.74</v>
      </c>
      <c r="H287" s="370">
        <f>SUM(POSEBNI_DIO_!F188)</f>
        <v>2112.8000000000002</v>
      </c>
      <c r="I287" s="398"/>
      <c r="J287" s="399"/>
    </row>
    <row r="288" spans="1:10" s="278" customFormat="1" x14ac:dyDescent="0.2">
      <c r="A288" s="250"/>
      <c r="B288" s="251"/>
      <c r="C288" s="245" t="s">
        <v>336</v>
      </c>
      <c r="D288" s="246" t="s">
        <v>337</v>
      </c>
      <c r="E288" s="402">
        <f t="shared" ref="E288:G288" si="125">SUM(E285)</f>
        <v>0</v>
      </c>
      <c r="F288" s="402">
        <f>SUM(F285)</f>
        <v>646.4</v>
      </c>
      <c r="G288" s="402">
        <f t="shared" si="125"/>
        <v>9012.74</v>
      </c>
      <c r="H288" s="402">
        <f>SUM(H285)</f>
        <v>2112.8000000000002</v>
      </c>
      <c r="I288" s="399" t="e">
        <f>SUM(F288/E288*100)</f>
        <v>#DIV/0!</v>
      </c>
      <c r="J288" s="399">
        <f t="shared" si="99"/>
        <v>23.44237157623542</v>
      </c>
    </row>
    <row r="289" spans="1:10" x14ac:dyDescent="0.2">
      <c r="A289" s="465" t="s">
        <v>28</v>
      </c>
      <c r="B289" s="465"/>
      <c r="C289" s="465"/>
      <c r="D289" s="465"/>
      <c r="E289" s="387">
        <f>SUM(E128,E241,E244)</f>
        <v>12394237.460000001</v>
      </c>
      <c r="F289" s="387">
        <f>SUM(F128,F241,F244)</f>
        <v>5481311.7399999993</v>
      </c>
      <c r="G289" s="387">
        <f>SUM(G128,G241,G244)</f>
        <v>14577437.430000002</v>
      </c>
      <c r="H289" s="387">
        <f>SUM(H128,H241,H244)</f>
        <v>7240452.7600000007</v>
      </c>
      <c r="I289" s="386">
        <f>SUM(F289/E289*100)</f>
        <v>44.224679071139875</v>
      </c>
      <c r="J289" s="384">
        <f t="shared" si="99"/>
        <v>49.668899590673803</v>
      </c>
    </row>
    <row r="291" spans="1:10" ht="15.75" x14ac:dyDescent="0.2">
      <c r="A291" s="459" t="s">
        <v>249</v>
      </c>
      <c r="B291" s="460"/>
      <c r="C291" s="460"/>
      <c r="D291" s="460"/>
      <c r="E291" s="460"/>
      <c r="F291" s="460"/>
      <c r="G291" s="460"/>
      <c r="H291" s="460"/>
      <c r="I291" s="460"/>
      <c r="J291" s="461"/>
    </row>
    <row r="292" spans="1:10" ht="75.75" customHeight="1" x14ac:dyDescent="0.2">
      <c r="A292" s="316" t="s">
        <v>35</v>
      </c>
      <c r="B292" s="253" t="s">
        <v>330</v>
      </c>
      <c r="C292" s="316" t="s">
        <v>45</v>
      </c>
      <c r="D292" s="316" t="s">
        <v>14</v>
      </c>
      <c r="E292" s="317" t="s">
        <v>192</v>
      </c>
      <c r="F292" s="317" t="s">
        <v>193</v>
      </c>
      <c r="G292" s="317" t="s">
        <v>192</v>
      </c>
      <c r="H292" s="317" t="s">
        <v>193</v>
      </c>
      <c r="I292" s="286" t="s">
        <v>205</v>
      </c>
      <c r="J292" s="286" t="s">
        <v>205</v>
      </c>
    </row>
    <row r="293" spans="1:10" ht="19.5" customHeight="1" x14ac:dyDescent="0.2">
      <c r="A293" s="462">
        <v>1</v>
      </c>
      <c r="B293" s="463"/>
      <c r="C293" s="463"/>
      <c r="D293" s="464"/>
      <c r="E293" s="266">
        <v>2</v>
      </c>
      <c r="F293" s="266">
        <v>3</v>
      </c>
      <c r="G293" s="266">
        <v>4</v>
      </c>
      <c r="H293" s="266">
        <v>5</v>
      </c>
      <c r="I293" s="254" t="s">
        <v>356</v>
      </c>
      <c r="J293" s="225" t="s">
        <v>357</v>
      </c>
    </row>
    <row r="294" spans="1:10" x14ac:dyDescent="0.2">
      <c r="A294" s="321" t="s">
        <v>250</v>
      </c>
      <c r="B294" s="321"/>
      <c r="C294" s="321"/>
      <c r="D294" s="322" t="s">
        <v>251</v>
      </c>
      <c r="E294" s="403">
        <f t="shared" ref="E294:H296" si="126">SUM(E295)</f>
        <v>74379.100000000006</v>
      </c>
      <c r="F294" s="403">
        <f t="shared" si="126"/>
        <v>210939.4</v>
      </c>
      <c r="G294" s="403">
        <f t="shared" si="126"/>
        <v>0</v>
      </c>
      <c r="H294" s="403">
        <f t="shared" si="126"/>
        <v>-271396.14</v>
      </c>
      <c r="I294" s="404">
        <f t="shared" ref="I294:I301" si="127">SUM(F294/E294*100)</f>
        <v>283.60036623191189</v>
      </c>
      <c r="J294" s="404" t="e">
        <f t="shared" ref="J294" si="128">SUM(H294/G294*100)</f>
        <v>#DIV/0!</v>
      </c>
    </row>
    <row r="295" spans="1:10" x14ac:dyDescent="0.2">
      <c r="A295" s="321"/>
      <c r="B295" s="321" t="s">
        <v>252</v>
      </c>
      <c r="C295" s="321"/>
      <c r="D295" s="323" t="s">
        <v>57</v>
      </c>
      <c r="E295" s="403">
        <f t="shared" si="126"/>
        <v>74379.100000000006</v>
      </c>
      <c r="F295" s="403">
        <f t="shared" si="126"/>
        <v>210939.4</v>
      </c>
      <c r="G295" s="403">
        <f t="shared" si="126"/>
        <v>0</v>
      </c>
      <c r="H295" s="403">
        <f t="shared" si="126"/>
        <v>-271396.14</v>
      </c>
      <c r="I295" s="404">
        <f t="shared" si="127"/>
        <v>283.60036623191189</v>
      </c>
      <c r="J295" s="404" t="e">
        <f t="shared" ref="J295:J301" si="129">SUM(H295/G295*100)</f>
        <v>#DIV/0!</v>
      </c>
    </row>
    <row r="296" spans="1:10" x14ac:dyDescent="0.2">
      <c r="A296" s="321"/>
      <c r="B296" s="321" t="s">
        <v>253</v>
      </c>
      <c r="C296" s="321"/>
      <c r="D296" s="323" t="s">
        <v>254</v>
      </c>
      <c r="E296" s="403">
        <f t="shared" si="126"/>
        <v>74379.100000000006</v>
      </c>
      <c r="F296" s="403">
        <f t="shared" si="126"/>
        <v>210939.4</v>
      </c>
      <c r="G296" s="403">
        <f t="shared" si="126"/>
        <v>0</v>
      </c>
      <c r="H296" s="403">
        <f t="shared" si="126"/>
        <v>-271396.14</v>
      </c>
      <c r="I296" s="404">
        <f t="shared" si="127"/>
        <v>283.60036623191189</v>
      </c>
      <c r="J296" s="404" t="e">
        <f t="shared" si="129"/>
        <v>#DIV/0!</v>
      </c>
    </row>
    <row r="297" spans="1:10" x14ac:dyDescent="0.2">
      <c r="A297" s="324"/>
      <c r="B297" s="324" t="s">
        <v>256</v>
      </c>
      <c r="C297" s="324"/>
      <c r="D297" s="325" t="s">
        <v>257</v>
      </c>
      <c r="E297" s="405">
        <f>SUM(E298:E301)</f>
        <v>74379.100000000006</v>
      </c>
      <c r="F297" s="405">
        <f>SUM(F298:F301)</f>
        <v>210939.4</v>
      </c>
      <c r="G297" s="405">
        <f>SUM(G298:G301)</f>
        <v>0</v>
      </c>
      <c r="H297" s="405">
        <f>SUM(H298:H301)</f>
        <v>-271396.14</v>
      </c>
      <c r="I297" s="406">
        <f t="shared" si="127"/>
        <v>283.60036623191189</v>
      </c>
      <c r="J297" s="406" t="e">
        <f t="shared" si="129"/>
        <v>#DIV/0!</v>
      </c>
    </row>
    <row r="298" spans="1:10" s="274" customFormat="1" x14ac:dyDescent="0.2">
      <c r="A298" s="326"/>
      <c r="B298" s="326"/>
      <c r="C298" s="168">
        <v>91</v>
      </c>
      <c r="D298" s="169" t="s">
        <v>345</v>
      </c>
      <c r="E298" s="407">
        <v>0</v>
      </c>
      <c r="F298" s="407">
        <f>SUM('KONTROLNA TABLICA'!D247)</f>
        <v>-2972.5899999999965</v>
      </c>
      <c r="G298" s="407">
        <v>0</v>
      </c>
      <c r="H298" s="407">
        <f>SUM('KONTROLNA TABLICA'!F247)</f>
        <v>-357500</v>
      </c>
      <c r="I298" s="408" t="e">
        <f t="shared" si="127"/>
        <v>#DIV/0!</v>
      </c>
      <c r="J298" s="408" t="e">
        <f>SUM(F298/G298*100)</f>
        <v>#DIV/0!</v>
      </c>
    </row>
    <row r="299" spans="1:10" s="274" customFormat="1" x14ac:dyDescent="0.2">
      <c r="A299" s="326"/>
      <c r="B299" s="326"/>
      <c r="C299" s="168" t="s">
        <v>66</v>
      </c>
      <c r="D299" s="169" t="s">
        <v>342</v>
      </c>
      <c r="E299" s="407">
        <v>74379.100000000006</v>
      </c>
      <c r="F299" s="407">
        <v>0</v>
      </c>
      <c r="G299" s="407">
        <v>0</v>
      </c>
      <c r="H299" s="407">
        <v>0</v>
      </c>
      <c r="I299" s="408">
        <f t="shared" si="127"/>
        <v>0</v>
      </c>
      <c r="J299" s="408" t="e">
        <f t="shared" ref="J299" si="130">SUM(H299/G299*100)</f>
        <v>#DIV/0!</v>
      </c>
    </row>
    <row r="300" spans="1:10" s="274" customFormat="1" x14ac:dyDescent="0.2">
      <c r="A300" s="326"/>
      <c r="B300" s="326"/>
      <c r="C300" s="168" t="s">
        <v>66</v>
      </c>
      <c r="D300" s="169" t="s">
        <v>347</v>
      </c>
      <c r="E300" s="407">
        <v>0</v>
      </c>
      <c r="F300" s="407">
        <v>0</v>
      </c>
      <c r="G300" s="407">
        <v>0</v>
      </c>
      <c r="H300" s="407">
        <v>0</v>
      </c>
      <c r="I300" s="408" t="e">
        <f t="shared" si="127"/>
        <v>#DIV/0!</v>
      </c>
      <c r="J300" s="408" t="e">
        <f t="shared" si="129"/>
        <v>#DIV/0!</v>
      </c>
    </row>
    <row r="301" spans="1:10" s="265" customFormat="1" x14ac:dyDescent="0.2">
      <c r="A301" s="168"/>
      <c r="B301" s="314"/>
      <c r="C301" s="168">
        <v>95</v>
      </c>
      <c r="D301" s="169" t="s">
        <v>348</v>
      </c>
      <c r="E301" s="381">
        <v>0</v>
      </c>
      <c r="F301" s="381">
        <f>SUM('KONTROLNA TABLICA'!D259)</f>
        <v>213911.99</v>
      </c>
      <c r="G301" s="381">
        <v>0</v>
      </c>
      <c r="H301" s="381">
        <f>SUM('KONTROLNA TABLICA'!F259)</f>
        <v>86103.86</v>
      </c>
      <c r="I301" s="382" t="e">
        <f t="shared" si="127"/>
        <v>#DIV/0!</v>
      </c>
      <c r="J301" s="382" t="e">
        <f t="shared" si="129"/>
        <v>#DIV/0!</v>
      </c>
    </row>
    <row r="302" spans="1:10" ht="6.75" customHeight="1" x14ac:dyDescent="0.2">
      <c r="E302" s="376"/>
      <c r="F302" s="376"/>
      <c r="G302" s="376"/>
      <c r="H302" s="376"/>
      <c r="I302" s="376"/>
      <c r="J302" s="376"/>
    </row>
    <row r="303" spans="1:10" x14ac:dyDescent="0.2">
      <c r="A303" s="321" t="s">
        <v>250</v>
      </c>
      <c r="B303" s="321"/>
      <c r="C303" s="321"/>
      <c r="D303" s="322" t="s">
        <v>251</v>
      </c>
      <c r="E303" s="403">
        <f t="shared" ref="E303:H304" si="131">SUM(E304)</f>
        <v>20983.360000000001</v>
      </c>
      <c r="F303" s="403">
        <f t="shared" si="131"/>
        <v>-24588.850000000093</v>
      </c>
      <c r="G303" s="403">
        <f t="shared" si="131"/>
        <v>288267.43</v>
      </c>
      <c r="H303" s="403">
        <f t="shared" si="131"/>
        <v>-847572.31000000064</v>
      </c>
      <c r="I303" s="404">
        <f>SUM(F303/E303*100)</f>
        <v>-117.18261517697877</v>
      </c>
      <c r="J303" s="404">
        <v>0</v>
      </c>
    </row>
    <row r="304" spans="1:10" x14ac:dyDescent="0.2">
      <c r="A304" s="321"/>
      <c r="B304" s="321" t="s">
        <v>252</v>
      </c>
      <c r="C304" s="321"/>
      <c r="D304" s="323" t="s">
        <v>57</v>
      </c>
      <c r="E304" s="403">
        <f t="shared" si="131"/>
        <v>20983.360000000001</v>
      </c>
      <c r="F304" s="403">
        <f t="shared" si="131"/>
        <v>-24588.850000000093</v>
      </c>
      <c r="G304" s="403">
        <f t="shared" si="131"/>
        <v>288267.43</v>
      </c>
      <c r="H304" s="403">
        <f t="shared" si="131"/>
        <v>-847572.31000000064</v>
      </c>
      <c r="I304" s="404">
        <f>SUM(F304/E304*100)</f>
        <v>-117.18261517697877</v>
      </c>
      <c r="J304" s="404">
        <f t="shared" ref="J304:J305" si="132">SUM(H304/G304*100)</f>
        <v>-294.0229182325595</v>
      </c>
    </row>
    <row r="305" spans="1:10" x14ac:dyDescent="0.2">
      <c r="A305" s="321"/>
      <c r="B305" s="321" t="s">
        <v>253</v>
      </c>
      <c r="C305" s="321"/>
      <c r="D305" s="323" t="s">
        <v>254</v>
      </c>
      <c r="E305" s="403">
        <f>SUM(E62-E296)</f>
        <v>20983.360000000001</v>
      </c>
      <c r="F305" s="403">
        <f>SUM(F62+F296)</f>
        <v>-24588.850000000093</v>
      </c>
      <c r="G305" s="403">
        <f>SUM(G62-G296)</f>
        <v>288267.43</v>
      </c>
      <c r="H305" s="403">
        <f>SUM(H62+H296)</f>
        <v>-847572.31000000064</v>
      </c>
      <c r="I305" s="404">
        <f>SUM(F305/E305*100)</f>
        <v>-117.18261517697877</v>
      </c>
      <c r="J305" s="404">
        <f t="shared" si="132"/>
        <v>-294.0229182325595</v>
      </c>
    </row>
  </sheetData>
  <mergeCells count="13">
    <mergeCell ref="A1:J1"/>
    <mergeCell ref="A291:J291"/>
    <mergeCell ref="A293:D293"/>
    <mergeCell ref="A289:D289"/>
    <mergeCell ref="A4:D4"/>
    <mergeCell ref="A2:J2"/>
    <mergeCell ref="A59:D59"/>
    <mergeCell ref="A57:J57"/>
    <mergeCell ref="A70:J70"/>
    <mergeCell ref="A72:D72"/>
    <mergeCell ref="A55:D55"/>
    <mergeCell ref="A243:J243"/>
    <mergeCell ref="A127:J127"/>
  </mergeCells>
  <phoneticPr fontId="31" type="noConversion"/>
  <pageMargins left="0.70866141732283472" right="0.70866141732283472" top="0.74803149606299213" bottom="0.74803149606299213" header="0.31496062992125984" footer="0.31496062992125984"/>
  <pageSetup paperSize="9" scale="90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A3" sqref="A3:G3"/>
    </sheetView>
  </sheetViews>
  <sheetFormatPr defaultColWidth="9.140625" defaultRowHeight="15.75" x14ac:dyDescent="0.25"/>
  <cols>
    <col min="1" max="1" width="36.42578125" style="203" customWidth="1"/>
    <col min="2" max="2" width="13" style="203" customWidth="1"/>
    <col min="3" max="3" width="13.7109375" style="203" customWidth="1"/>
    <col min="4" max="4" width="14.85546875" style="203" customWidth="1"/>
    <col min="5" max="5" width="14.42578125" style="203" customWidth="1"/>
    <col min="6" max="7" width="9.5703125" style="203" customWidth="1"/>
    <col min="8" max="16384" width="9.140625" style="203"/>
  </cols>
  <sheetData>
    <row r="1" spans="1:7" x14ac:dyDescent="0.25">
      <c r="A1" s="474"/>
      <c r="B1" s="474"/>
      <c r="C1" s="474"/>
      <c r="D1" s="474"/>
      <c r="E1" s="474"/>
      <c r="F1" s="474"/>
      <c r="G1" s="474"/>
    </row>
    <row r="2" spans="1:7" ht="15.75" customHeight="1" x14ac:dyDescent="0.25">
      <c r="A2" s="474" t="s">
        <v>364</v>
      </c>
      <c r="B2" s="474"/>
      <c r="C2" s="474"/>
      <c r="D2" s="474"/>
      <c r="E2" s="474"/>
      <c r="F2" s="474"/>
      <c r="G2" s="474"/>
    </row>
    <row r="3" spans="1:7" x14ac:dyDescent="0.25">
      <c r="A3" s="474" t="s">
        <v>30</v>
      </c>
      <c r="B3" s="474"/>
      <c r="C3" s="474"/>
      <c r="D3" s="474"/>
      <c r="E3" s="474"/>
      <c r="F3" s="475"/>
      <c r="G3" s="475"/>
    </row>
    <row r="4" spans="1:7" x14ac:dyDescent="0.25">
      <c r="A4" s="170"/>
      <c r="B4" s="360"/>
      <c r="C4" s="170"/>
      <c r="D4" s="170"/>
      <c r="E4" s="170"/>
      <c r="F4" s="171"/>
      <c r="G4" s="171"/>
    </row>
    <row r="5" spans="1:7" x14ac:dyDescent="0.25">
      <c r="A5" s="474" t="s">
        <v>52</v>
      </c>
      <c r="B5" s="474"/>
      <c r="C5" s="474"/>
      <c r="D5" s="474"/>
      <c r="E5" s="476"/>
      <c r="F5" s="476"/>
      <c r="G5" s="476"/>
    </row>
    <row r="6" spans="1:7" x14ac:dyDescent="0.25">
      <c r="A6" s="170"/>
      <c r="B6" s="360"/>
      <c r="C6" s="170"/>
      <c r="D6" s="170"/>
      <c r="E6" s="170"/>
      <c r="F6" s="171"/>
      <c r="G6" s="171"/>
    </row>
    <row r="7" spans="1:7" x14ac:dyDescent="0.25">
      <c r="A7" s="474" t="s">
        <v>53</v>
      </c>
      <c r="B7" s="474"/>
      <c r="C7" s="474"/>
      <c r="D7" s="474"/>
      <c r="E7" s="475"/>
      <c r="F7" s="475"/>
      <c r="G7" s="475"/>
    </row>
    <row r="8" spans="1:7" x14ac:dyDescent="0.25">
      <c r="A8" s="170"/>
      <c r="B8" s="360"/>
      <c r="C8" s="170"/>
      <c r="D8" s="170"/>
      <c r="E8" s="170"/>
      <c r="F8" s="171"/>
      <c r="G8" s="171"/>
    </row>
    <row r="9" spans="1:7" s="288" customFormat="1" ht="49.5" customHeight="1" x14ac:dyDescent="0.25">
      <c r="A9" s="287" t="s">
        <v>54</v>
      </c>
      <c r="B9" s="286" t="s">
        <v>352</v>
      </c>
      <c r="C9" s="286" t="s">
        <v>191</v>
      </c>
      <c r="D9" s="286" t="s">
        <v>192</v>
      </c>
      <c r="E9" s="286" t="s">
        <v>193</v>
      </c>
      <c r="F9" s="286" t="s">
        <v>205</v>
      </c>
      <c r="G9" s="286" t="s">
        <v>205</v>
      </c>
    </row>
    <row r="10" spans="1:7" s="291" customFormat="1" ht="24" customHeight="1" x14ac:dyDescent="0.2">
      <c r="A10" s="289">
        <v>1</v>
      </c>
      <c r="B10" s="290">
        <v>3</v>
      </c>
      <c r="C10" s="290">
        <v>2</v>
      </c>
      <c r="D10" s="290">
        <v>3</v>
      </c>
      <c r="E10" s="290">
        <v>4</v>
      </c>
      <c r="F10" s="290" t="s">
        <v>229</v>
      </c>
      <c r="G10" s="290" t="s">
        <v>228</v>
      </c>
    </row>
    <row r="11" spans="1:7" s="291" customFormat="1" ht="15" x14ac:dyDescent="0.2">
      <c r="A11" s="320" t="s">
        <v>258</v>
      </c>
      <c r="B11" s="364">
        <f t="shared" ref="B11:E13" si="0">SUM(B12)</f>
        <v>12394237.460000001</v>
      </c>
      <c r="C11" s="364">
        <f t="shared" si="0"/>
        <v>5481311.7399999993</v>
      </c>
      <c r="D11" s="409">
        <f t="shared" si="0"/>
        <v>14577437.430000002</v>
      </c>
      <c r="E11" s="409">
        <f t="shared" si="0"/>
        <v>7240452.7600000007</v>
      </c>
      <c r="F11" s="410">
        <f>SUM(C11/B11*100)</f>
        <v>44.224679071139875</v>
      </c>
      <c r="G11" s="410">
        <f>SUM(E11/D11*100)</f>
        <v>49.668899590673803</v>
      </c>
    </row>
    <row r="12" spans="1:7" s="288" customFormat="1" ht="17.25" customHeight="1" x14ac:dyDescent="0.25">
      <c r="A12" s="292" t="s">
        <v>351</v>
      </c>
      <c r="B12" s="365">
        <f t="shared" si="0"/>
        <v>12394237.460000001</v>
      </c>
      <c r="C12" s="365">
        <f t="shared" si="0"/>
        <v>5481311.7399999993</v>
      </c>
      <c r="D12" s="411">
        <f t="shared" si="0"/>
        <v>14577437.430000002</v>
      </c>
      <c r="E12" s="411">
        <f t="shared" si="0"/>
        <v>7240452.7600000007</v>
      </c>
      <c r="F12" s="410">
        <f>SUM(C12/B12*100)</f>
        <v>44.224679071139875</v>
      </c>
      <c r="G12" s="410">
        <f>SUM(E12/D12*100)</f>
        <v>49.668899590673803</v>
      </c>
    </row>
    <row r="13" spans="1:7" s="288" customFormat="1" ht="15" x14ac:dyDescent="0.25">
      <c r="A13" s="292" t="s">
        <v>350</v>
      </c>
      <c r="B13" s="366">
        <f t="shared" si="0"/>
        <v>12394237.460000001</v>
      </c>
      <c r="C13" s="366">
        <f t="shared" si="0"/>
        <v>5481311.7399999993</v>
      </c>
      <c r="D13" s="412">
        <f t="shared" si="0"/>
        <v>14577437.430000002</v>
      </c>
      <c r="E13" s="412">
        <f t="shared" si="0"/>
        <v>7240452.7600000007</v>
      </c>
      <c r="F13" s="410">
        <f>SUM(C13/B13*100)</f>
        <v>44.224679071139875</v>
      </c>
      <c r="G13" s="410">
        <f t="shared" ref="G13:G14" si="1">SUM(E13/D13*100)</f>
        <v>49.668899590673803</v>
      </c>
    </row>
    <row r="14" spans="1:7" s="288" customFormat="1" ht="15" x14ac:dyDescent="0.25">
      <c r="A14" s="293" t="s">
        <v>349</v>
      </c>
      <c r="B14" s="366">
        <f>SUM('RAČUN PRIHODA I RASHODA'!E289)</f>
        <v>12394237.460000001</v>
      </c>
      <c r="C14" s="366">
        <f>SUM('RAČUN PRIHODA I RASHODA'!F289)</f>
        <v>5481311.7399999993</v>
      </c>
      <c r="D14" s="412">
        <f>SUM('RAČUN PRIHODA I RASHODA'!G289)</f>
        <v>14577437.430000002</v>
      </c>
      <c r="E14" s="412">
        <f>SUM('RAČUN PRIHODA I RASHODA'!H289)</f>
        <v>7240452.7600000007</v>
      </c>
      <c r="F14" s="410">
        <f>SUM(C14/B14*100)</f>
        <v>44.224679071139875</v>
      </c>
      <c r="G14" s="410">
        <f t="shared" si="1"/>
        <v>49.668899590673803</v>
      </c>
    </row>
  </sheetData>
  <mergeCells count="5">
    <mergeCell ref="A1:G1"/>
    <mergeCell ref="A3:G3"/>
    <mergeCell ref="A5:G5"/>
    <mergeCell ref="A7:G7"/>
    <mergeCell ref="A2:G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opLeftCell="A69" zoomScale="130" zoomScaleNormal="130" workbookViewId="0">
      <selection activeCell="B165" sqref="B165:B166"/>
    </sheetView>
  </sheetViews>
  <sheetFormatPr defaultColWidth="9.140625" defaultRowHeight="15.75" x14ac:dyDescent="0.25"/>
  <cols>
    <col min="1" max="1" width="13.42578125" style="218" customWidth="1"/>
    <col min="2" max="2" width="55.85546875" style="218" customWidth="1"/>
    <col min="3" max="3" width="15.42578125" style="218" customWidth="1"/>
    <col min="4" max="4" width="14.28515625" style="218" customWidth="1"/>
    <col min="5" max="6" width="15.85546875" style="218" customWidth="1"/>
    <col min="7" max="7" width="9.5703125" style="178" customWidth="1"/>
    <col min="8" max="9" width="15.140625" style="178" customWidth="1"/>
    <col min="10" max="10" width="16.7109375" style="178" hidden="1" customWidth="1"/>
    <col min="11" max="11" width="16.42578125" style="178" hidden="1" customWidth="1"/>
    <col min="12" max="12" width="12.5703125" style="178" hidden="1" customWidth="1"/>
    <col min="13" max="14" width="10.7109375" style="178" bestFit="1" customWidth="1"/>
    <col min="15" max="15" width="10.28515625" style="178" bestFit="1" customWidth="1"/>
    <col min="16" max="16" width="11.85546875" style="178" bestFit="1" customWidth="1"/>
    <col min="17" max="17" width="15.42578125" style="178" customWidth="1"/>
    <col min="18" max="18" width="9.140625" style="178" customWidth="1"/>
    <col min="19" max="16384" width="9.140625" style="178"/>
  </cols>
  <sheetData>
    <row r="1" spans="1:12" ht="15.75" customHeight="1" x14ac:dyDescent="0.25">
      <c r="A1" s="450" t="s">
        <v>364</v>
      </c>
      <c r="B1" s="450"/>
      <c r="C1" s="450"/>
      <c r="D1" s="450"/>
      <c r="E1" s="450"/>
      <c r="F1" s="450"/>
      <c r="G1" s="450"/>
      <c r="H1" s="160"/>
      <c r="I1" s="206"/>
      <c r="J1" s="207"/>
      <c r="K1" s="207"/>
      <c r="L1" s="207"/>
    </row>
    <row r="2" spans="1:12" s="172" customFormat="1" ht="15.75" customHeight="1" x14ac:dyDescent="0.25">
      <c r="A2" s="450" t="s">
        <v>64</v>
      </c>
      <c r="B2" s="450"/>
      <c r="C2" s="450"/>
      <c r="D2" s="450"/>
      <c r="E2" s="450"/>
      <c r="F2" s="450"/>
      <c r="G2" s="450"/>
    </row>
    <row r="3" spans="1:12" s="190" customFormat="1" x14ac:dyDescent="0.25">
      <c r="A3" s="204"/>
      <c r="B3" s="204"/>
      <c r="C3" s="205"/>
      <c r="D3" s="205"/>
      <c r="E3" s="205"/>
      <c r="F3" s="205"/>
      <c r="G3" s="208"/>
      <c r="H3" s="208"/>
      <c r="I3" s="208"/>
      <c r="J3" s="208"/>
      <c r="K3" s="208"/>
      <c r="L3" s="208"/>
    </row>
    <row r="4" spans="1:12" s="190" customFormat="1" ht="47.25" x14ac:dyDescent="0.25">
      <c r="A4" s="297" t="s">
        <v>55</v>
      </c>
      <c r="B4" s="297" t="s">
        <v>56</v>
      </c>
      <c r="C4" s="298" t="s">
        <v>352</v>
      </c>
      <c r="D4" s="298" t="s">
        <v>353</v>
      </c>
      <c r="E4" s="298" t="s">
        <v>192</v>
      </c>
      <c r="F4" s="298" t="s">
        <v>193</v>
      </c>
      <c r="G4" s="298" t="s">
        <v>205</v>
      </c>
      <c r="H4" s="208"/>
      <c r="I4" s="208"/>
      <c r="J4" s="208"/>
      <c r="K4" s="208"/>
      <c r="L4" s="208"/>
    </row>
    <row r="5" spans="1:12" s="227" customFormat="1" ht="11.25" x14ac:dyDescent="0.2">
      <c r="A5" s="477">
        <v>1</v>
      </c>
      <c r="B5" s="477"/>
      <c r="C5" s="299">
        <v>2</v>
      </c>
      <c r="D5" s="299">
        <v>3</v>
      </c>
      <c r="E5" s="299">
        <v>4</v>
      </c>
      <c r="F5" s="299">
        <v>5</v>
      </c>
      <c r="G5" s="300" t="s">
        <v>356</v>
      </c>
      <c r="H5" s="226"/>
      <c r="I5" s="226"/>
      <c r="J5" s="226"/>
      <c r="K5" s="226"/>
      <c r="L5" s="226"/>
    </row>
    <row r="6" spans="1:12" x14ac:dyDescent="0.25">
      <c r="A6" s="335" t="s">
        <v>295</v>
      </c>
      <c r="B6" s="335" t="s">
        <v>296</v>
      </c>
      <c r="C6" s="413">
        <f>SUM(C7)</f>
        <v>12394237.460000001</v>
      </c>
      <c r="D6" s="413">
        <f t="shared" ref="D6:F7" si="0">SUM(D7)</f>
        <v>5481311.7400000002</v>
      </c>
      <c r="E6" s="413">
        <f>SUM(E7)</f>
        <v>14577437.430000002</v>
      </c>
      <c r="F6" s="413">
        <f t="shared" si="0"/>
        <v>7240452.7600000007</v>
      </c>
      <c r="G6" s="413">
        <f>F6/E6*100</f>
        <v>49.668899590673803</v>
      </c>
    </row>
    <row r="7" spans="1:12" x14ac:dyDescent="0.25">
      <c r="A7" s="335" t="s">
        <v>297</v>
      </c>
      <c r="B7" s="335" t="s">
        <v>298</v>
      </c>
      <c r="C7" s="413">
        <f>SUM(C8)</f>
        <v>12394237.460000001</v>
      </c>
      <c r="D7" s="413">
        <f t="shared" si="0"/>
        <v>5481311.7400000002</v>
      </c>
      <c r="E7" s="413">
        <f>SUM(E8)</f>
        <v>14577437.430000002</v>
      </c>
      <c r="F7" s="413">
        <f t="shared" si="0"/>
        <v>7240452.7600000007</v>
      </c>
      <c r="G7" s="413">
        <f t="shared" ref="G7:G98" si="1">F7/E7*100</f>
        <v>49.668899590673803</v>
      </c>
    </row>
    <row r="8" spans="1:12" x14ac:dyDescent="0.25">
      <c r="A8" s="335" t="s">
        <v>299</v>
      </c>
      <c r="B8" s="335" t="s">
        <v>300</v>
      </c>
      <c r="C8" s="413">
        <f>SUM(C9,C200)</f>
        <v>12394237.460000001</v>
      </c>
      <c r="D8" s="413">
        <f t="shared" ref="D8:F8" si="2">SUM(D9,D200)</f>
        <v>5481311.7400000002</v>
      </c>
      <c r="E8" s="413">
        <f>SUM(E9,E200)</f>
        <v>14577437.430000002</v>
      </c>
      <c r="F8" s="413">
        <f t="shared" si="2"/>
        <v>7240452.7600000007</v>
      </c>
      <c r="G8" s="413">
        <f t="shared" si="1"/>
        <v>49.668899590673803</v>
      </c>
    </row>
    <row r="9" spans="1:12" x14ac:dyDescent="0.25">
      <c r="A9" s="336" t="s">
        <v>301</v>
      </c>
      <c r="B9" s="336" t="s">
        <v>302</v>
      </c>
      <c r="C9" s="414">
        <f>SUM(C10,C67,C90)</f>
        <v>12319858.360000001</v>
      </c>
      <c r="D9" s="414">
        <f>SUM(D10,D67,D90)</f>
        <v>5481311.7400000002</v>
      </c>
      <c r="E9" s="414">
        <f>SUM(E10,E67,E90)</f>
        <v>14577437.430000002</v>
      </c>
      <c r="F9" s="414">
        <f>SUM(F10,F67,F90)</f>
        <v>7240452.7600000007</v>
      </c>
      <c r="G9" s="414">
        <f t="shared" si="1"/>
        <v>49.668899590673803</v>
      </c>
    </row>
    <row r="10" spans="1:12" s="190" customFormat="1" x14ac:dyDescent="0.25">
      <c r="A10" s="333" t="s">
        <v>266</v>
      </c>
      <c r="B10" s="334" t="s">
        <v>259</v>
      </c>
      <c r="C10" s="415">
        <f>SUM(C11,C47,C55)</f>
        <v>628991</v>
      </c>
      <c r="D10" s="415">
        <f>SUM(D11,D47,D55)</f>
        <v>0</v>
      </c>
      <c r="E10" s="415">
        <f>SUM(E11,E47,E55)</f>
        <v>660000</v>
      </c>
      <c r="F10" s="415">
        <f>SUM(F11,F47,F55)</f>
        <v>0</v>
      </c>
      <c r="G10" s="416">
        <f t="shared" si="1"/>
        <v>0</v>
      </c>
      <c r="H10" s="208"/>
      <c r="I10" s="208"/>
      <c r="J10" s="208"/>
      <c r="K10" s="208"/>
      <c r="L10" s="208"/>
    </row>
    <row r="11" spans="1:12" s="190" customFormat="1" x14ac:dyDescent="0.25">
      <c r="A11" s="327" t="s">
        <v>260</v>
      </c>
      <c r="B11" s="328" t="s">
        <v>261</v>
      </c>
      <c r="C11" s="417">
        <f>SUM(C12,C25,C36)</f>
        <v>337000</v>
      </c>
      <c r="D11" s="417">
        <f t="shared" ref="D11:F11" si="3">SUM(D12,D25,D36)</f>
        <v>0</v>
      </c>
      <c r="E11" s="417">
        <f t="shared" si="3"/>
        <v>660000</v>
      </c>
      <c r="F11" s="417">
        <f t="shared" si="3"/>
        <v>0</v>
      </c>
      <c r="G11" s="418">
        <f t="shared" si="1"/>
        <v>0</v>
      </c>
      <c r="H11" s="208"/>
      <c r="I11" s="208"/>
      <c r="J11" s="208"/>
      <c r="K11" s="208"/>
      <c r="L11" s="208"/>
    </row>
    <row r="12" spans="1:12" s="210" customFormat="1" ht="15" customHeight="1" x14ac:dyDescent="0.25">
      <c r="A12" s="329">
        <v>11</v>
      </c>
      <c r="B12" s="329" t="s">
        <v>44</v>
      </c>
      <c r="C12" s="419">
        <f>SUM(C14,C19,C22)</f>
        <v>162000</v>
      </c>
      <c r="D12" s="419">
        <f t="shared" ref="D12:F12" si="4">SUM(D14,D19,D22)</f>
        <v>0</v>
      </c>
      <c r="E12" s="419">
        <f t="shared" si="4"/>
        <v>0</v>
      </c>
      <c r="F12" s="419">
        <f t="shared" si="4"/>
        <v>0</v>
      </c>
      <c r="G12" s="420" t="e">
        <f t="shared" si="1"/>
        <v>#DIV/0!</v>
      </c>
      <c r="H12" s="208"/>
      <c r="I12" s="209"/>
      <c r="J12" s="209"/>
      <c r="K12" s="209"/>
      <c r="L12" s="209"/>
    </row>
    <row r="13" spans="1:12" s="211" customFormat="1" x14ac:dyDescent="0.2">
      <c r="A13" s="303">
        <v>3</v>
      </c>
      <c r="B13" s="304" t="s">
        <v>49</v>
      </c>
      <c r="C13" s="421">
        <f>SUM(C14,C19)</f>
        <v>0</v>
      </c>
      <c r="D13" s="421">
        <f>SUM(D14,D19)</f>
        <v>0</v>
      </c>
      <c r="E13" s="421">
        <f>SUM(E14,E19)</f>
        <v>0</v>
      </c>
      <c r="F13" s="421">
        <f>SUM(F14,F19)</f>
        <v>0</v>
      </c>
      <c r="G13" s="422" t="e">
        <f t="shared" si="1"/>
        <v>#DIV/0!</v>
      </c>
      <c r="H13" s="208"/>
      <c r="J13" s="212"/>
      <c r="K13" s="212"/>
    </row>
    <row r="14" spans="1:12" s="190" customFormat="1" ht="14.25" customHeight="1" x14ac:dyDescent="0.25">
      <c r="A14" s="305">
        <v>31</v>
      </c>
      <c r="B14" s="306" t="s">
        <v>16</v>
      </c>
      <c r="C14" s="423">
        <f>SUM(C15,C17)</f>
        <v>0</v>
      </c>
      <c r="D14" s="423">
        <f>SUM(D15,D17)</f>
        <v>0</v>
      </c>
      <c r="E14" s="423">
        <f>SUM(E15,E17)</f>
        <v>0</v>
      </c>
      <c r="F14" s="423">
        <f>SUM(F15,F17)</f>
        <v>0</v>
      </c>
      <c r="G14" s="422" t="e">
        <f t="shared" si="1"/>
        <v>#DIV/0!</v>
      </c>
      <c r="H14" s="208"/>
      <c r="I14" s="208"/>
      <c r="J14" s="223" t="e">
        <f>SUM(#REF!)</f>
        <v>#REF!</v>
      </c>
      <c r="K14" s="224" t="e">
        <f>SUM(#REF!)</f>
        <v>#REF!</v>
      </c>
      <c r="L14" s="190" t="e">
        <f>SUM(E14:I14)</f>
        <v>#DIV/0!</v>
      </c>
    </row>
    <row r="15" spans="1:12" s="213" customFormat="1" ht="14.25" customHeight="1" x14ac:dyDescent="0.25">
      <c r="A15" s="295">
        <v>311</v>
      </c>
      <c r="B15" s="307" t="s">
        <v>116</v>
      </c>
      <c r="C15" s="424">
        <f>SUM(C16)</f>
        <v>0</v>
      </c>
      <c r="D15" s="424">
        <f>SUM(D16)</f>
        <v>0</v>
      </c>
      <c r="E15" s="424">
        <f>SUM(E16)</f>
        <v>0</v>
      </c>
      <c r="F15" s="424">
        <f>SUM(F16)</f>
        <v>0</v>
      </c>
      <c r="G15" s="422" t="e">
        <f t="shared" si="1"/>
        <v>#DIV/0!</v>
      </c>
      <c r="H15" s="208"/>
      <c r="I15" s="214"/>
      <c r="J15" s="222"/>
      <c r="K15" s="222"/>
    </row>
    <row r="16" spans="1:12" ht="14.25" customHeight="1" x14ac:dyDescent="0.25">
      <c r="A16" s="296">
        <v>3111</v>
      </c>
      <c r="B16" s="308" t="s">
        <v>194</v>
      </c>
      <c r="C16" s="425">
        <v>0</v>
      </c>
      <c r="D16" s="425">
        <v>0</v>
      </c>
      <c r="E16" s="425">
        <v>0</v>
      </c>
      <c r="F16" s="425">
        <v>0</v>
      </c>
      <c r="G16" s="413" t="e">
        <f t="shared" si="1"/>
        <v>#DIV/0!</v>
      </c>
      <c r="H16" s="208"/>
      <c r="I16" s="219"/>
      <c r="J16" s="220"/>
      <c r="K16" s="220"/>
    </row>
    <row r="17" spans="1:12" s="213" customFormat="1" ht="14.25" customHeight="1" x14ac:dyDescent="0.25">
      <c r="A17" s="295">
        <v>313</v>
      </c>
      <c r="B17" s="307" t="s">
        <v>117</v>
      </c>
      <c r="C17" s="421">
        <v>0</v>
      </c>
      <c r="D17" s="421">
        <f>SUM(D18:D18)</f>
        <v>0</v>
      </c>
      <c r="E17" s="421">
        <f>SUM(E18:E18)</f>
        <v>0</v>
      </c>
      <c r="F17" s="421">
        <f>SUM(F18:F18)</f>
        <v>0</v>
      </c>
      <c r="G17" s="422" t="e">
        <f t="shared" si="1"/>
        <v>#DIV/0!</v>
      </c>
      <c r="H17" s="208"/>
      <c r="I17" s="214"/>
      <c r="J17" s="222"/>
      <c r="K17" s="222"/>
    </row>
    <row r="18" spans="1:12" ht="14.25" customHeight="1" x14ac:dyDescent="0.25">
      <c r="A18" s="296">
        <v>3132</v>
      </c>
      <c r="B18" s="308" t="s">
        <v>195</v>
      </c>
      <c r="C18" s="425">
        <v>0</v>
      </c>
      <c r="D18" s="425">
        <v>0</v>
      </c>
      <c r="E18" s="425">
        <v>0</v>
      </c>
      <c r="F18" s="425">
        <v>0</v>
      </c>
      <c r="G18" s="413" t="e">
        <f t="shared" si="1"/>
        <v>#DIV/0!</v>
      </c>
      <c r="H18" s="208"/>
      <c r="I18" s="219"/>
      <c r="J18" s="220"/>
      <c r="K18" s="220"/>
    </row>
    <row r="19" spans="1:12" s="190" customFormat="1" ht="14.25" customHeight="1" x14ac:dyDescent="0.25">
      <c r="A19" s="305">
        <v>32</v>
      </c>
      <c r="B19" s="306" t="s">
        <v>17</v>
      </c>
      <c r="C19" s="426">
        <f>SUM(C20)</f>
        <v>0</v>
      </c>
      <c r="D19" s="426">
        <f>SUM(D20)</f>
        <v>0</v>
      </c>
      <c r="E19" s="426">
        <f>SUM(E20)</f>
        <v>0</v>
      </c>
      <c r="F19" s="426">
        <f>SUM(F20)</f>
        <v>0</v>
      </c>
      <c r="G19" s="422" t="e">
        <f t="shared" si="1"/>
        <v>#DIV/0!</v>
      </c>
      <c r="H19" s="208"/>
      <c r="I19" s="208"/>
      <c r="J19" s="223"/>
      <c r="K19" s="224"/>
    </row>
    <row r="20" spans="1:12" s="213" customFormat="1" ht="14.25" customHeight="1" x14ac:dyDescent="0.25">
      <c r="A20" s="295">
        <v>323</v>
      </c>
      <c r="B20" s="307" t="s">
        <v>110</v>
      </c>
      <c r="C20" s="421">
        <f>SUM(C21:C21)</f>
        <v>0</v>
      </c>
      <c r="D20" s="421">
        <f>SUM(D21:D21)</f>
        <v>0</v>
      </c>
      <c r="E20" s="421">
        <f>SUM(E21:E21)</f>
        <v>0</v>
      </c>
      <c r="F20" s="421">
        <f>SUM(F21:F21)</f>
        <v>0</v>
      </c>
      <c r="G20" s="422" t="e">
        <f t="shared" si="1"/>
        <v>#DIV/0!</v>
      </c>
      <c r="H20" s="208"/>
      <c r="I20" s="214"/>
      <c r="J20" s="222"/>
      <c r="K20" s="222"/>
    </row>
    <row r="21" spans="1:12" ht="14.25" customHeight="1" x14ac:dyDescent="0.25">
      <c r="A21" s="296">
        <v>3235</v>
      </c>
      <c r="B21" s="308" t="s">
        <v>147</v>
      </c>
      <c r="C21" s="425">
        <v>0</v>
      </c>
      <c r="D21" s="425">
        <v>0</v>
      </c>
      <c r="E21" s="425">
        <v>0</v>
      </c>
      <c r="F21" s="425">
        <v>0</v>
      </c>
      <c r="G21" s="413" t="e">
        <f t="shared" si="1"/>
        <v>#DIV/0!</v>
      </c>
      <c r="H21" s="208"/>
      <c r="I21" s="219"/>
      <c r="J21" s="220"/>
      <c r="K21" s="220"/>
    </row>
    <row r="22" spans="1:12" s="217" customFormat="1" x14ac:dyDescent="0.2">
      <c r="A22" s="309">
        <v>42</v>
      </c>
      <c r="B22" s="301" t="s">
        <v>22</v>
      </c>
      <c r="C22" s="428">
        <f>SUM(C23,)</f>
        <v>162000</v>
      </c>
      <c r="D22" s="428">
        <f t="shared" ref="D22:F22" si="5">SUM(D23,)</f>
        <v>0</v>
      </c>
      <c r="E22" s="428">
        <f>SUM(E23,)</f>
        <v>0</v>
      </c>
      <c r="F22" s="428">
        <f t="shared" si="5"/>
        <v>0</v>
      </c>
      <c r="G22" s="422" t="e">
        <f t="shared" ref="G22:G24" si="6">F22/E22*100</f>
        <v>#DIV/0!</v>
      </c>
      <c r="H22" s="215"/>
      <c r="I22" s="215"/>
    </row>
    <row r="23" spans="1:12" s="213" customFormat="1" x14ac:dyDescent="0.25">
      <c r="A23" s="310">
        <v>422</v>
      </c>
      <c r="B23" s="304" t="s">
        <v>113</v>
      </c>
      <c r="C23" s="427">
        <f>SUM(C24:C24)</f>
        <v>162000</v>
      </c>
      <c r="D23" s="427">
        <f>SUM(D24:D24)</f>
        <v>0</v>
      </c>
      <c r="E23" s="427">
        <f>SUM(E24:E24)</f>
        <v>0</v>
      </c>
      <c r="F23" s="427">
        <f>SUM(F24:F24)</f>
        <v>0</v>
      </c>
      <c r="G23" s="422" t="e">
        <f t="shared" si="6"/>
        <v>#DIV/0!</v>
      </c>
      <c r="H23" s="215"/>
      <c r="I23" s="215"/>
    </row>
    <row r="24" spans="1:12" x14ac:dyDescent="0.25">
      <c r="A24" s="311">
        <v>4224</v>
      </c>
      <c r="B24" s="312" t="s">
        <v>274</v>
      </c>
      <c r="C24" s="430">
        <v>162000</v>
      </c>
      <c r="D24" s="430">
        <v>0</v>
      </c>
      <c r="E24" s="430">
        <v>0</v>
      </c>
      <c r="F24" s="430">
        <v>0</v>
      </c>
      <c r="G24" s="413" t="e">
        <f t="shared" si="6"/>
        <v>#DIV/0!</v>
      </c>
      <c r="H24" s="215"/>
      <c r="I24" s="215"/>
    </row>
    <row r="25" spans="1:12" s="210" customFormat="1" ht="15" customHeight="1" x14ac:dyDescent="0.25">
      <c r="A25" s="329">
        <v>57</v>
      </c>
      <c r="B25" s="329" t="s">
        <v>262</v>
      </c>
      <c r="C25" s="419">
        <f>SUM(C27,C32)</f>
        <v>175000</v>
      </c>
      <c r="D25" s="419">
        <f t="shared" ref="D25:F25" si="7">SUM(D27,D32)</f>
        <v>0</v>
      </c>
      <c r="E25" s="419">
        <f t="shared" si="7"/>
        <v>0</v>
      </c>
      <c r="F25" s="419">
        <f t="shared" si="7"/>
        <v>0</v>
      </c>
      <c r="G25" s="420" t="e">
        <f t="shared" si="1"/>
        <v>#DIV/0!</v>
      </c>
      <c r="H25" s="208"/>
      <c r="I25" s="209"/>
      <c r="J25" s="209"/>
      <c r="K25" s="209"/>
      <c r="L25" s="209"/>
    </row>
    <row r="26" spans="1:12" s="211" customFormat="1" x14ac:dyDescent="0.2">
      <c r="A26" s="303">
        <v>3</v>
      </c>
      <c r="B26" s="304" t="s">
        <v>49</v>
      </c>
      <c r="C26" s="421">
        <f>SUM(C27,)</f>
        <v>0</v>
      </c>
      <c r="D26" s="421">
        <f>SUM(D27,)</f>
        <v>0</v>
      </c>
      <c r="E26" s="421">
        <f>SUM(E27,)</f>
        <v>0</v>
      </c>
      <c r="F26" s="421">
        <f>SUM(F27,)</f>
        <v>0</v>
      </c>
      <c r="G26" s="422" t="e">
        <f t="shared" si="1"/>
        <v>#DIV/0!</v>
      </c>
      <c r="H26" s="208"/>
      <c r="J26" s="212"/>
      <c r="K26" s="212"/>
    </row>
    <row r="27" spans="1:12" s="190" customFormat="1" ht="14.25" customHeight="1" x14ac:dyDescent="0.25">
      <c r="A27" s="305">
        <v>31</v>
      </c>
      <c r="B27" s="306" t="s">
        <v>16</v>
      </c>
      <c r="C27" s="423">
        <f>SUM(C28,C30)</f>
        <v>0</v>
      </c>
      <c r="D27" s="423">
        <f>SUM(D28,D30)</f>
        <v>0</v>
      </c>
      <c r="E27" s="423">
        <f>SUM(E28,E30)</f>
        <v>0</v>
      </c>
      <c r="F27" s="423">
        <f>SUM(F28,F30)</f>
        <v>0</v>
      </c>
      <c r="G27" s="422" t="e">
        <f t="shared" si="1"/>
        <v>#DIV/0!</v>
      </c>
      <c r="H27" s="208"/>
      <c r="I27" s="208"/>
      <c r="J27" s="223" t="e">
        <f>SUM(#REF!)</f>
        <v>#REF!</v>
      </c>
      <c r="K27" s="224" t="e">
        <f>SUM(#REF!)</f>
        <v>#REF!</v>
      </c>
      <c r="L27" s="190" t="e">
        <f>SUM(E27:I27)</f>
        <v>#DIV/0!</v>
      </c>
    </row>
    <row r="28" spans="1:12" s="213" customFormat="1" ht="14.25" customHeight="1" x14ac:dyDescent="0.25">
      <c r="A28" s="295">
        <v>311</v>
      </c>
      <c r="B28" s="307" t="s">
        <v>116</v>
      </c>
      <c r="C28" s="424">
        <f>SUM(C29)</f>
        <v>0</v>
      </c>
      <c r="D28" s="424">
        <f>SUM(D29)</f>
        <v>0</v>
      </c>
      <c r="E28" s="424">
        <f>SUM(E29)</f>
        <v>0</v>
      </c>
      <c r="F28" s="424">
        <f>SUM(F29)</f>
        <v>0</v>
      </c>
      <c r="G28" s="422" t="e">
        <f t="shared" si="1"/>
        <v>#DIV/0!</v>
      </c>
      <c r="H28" s="208"/>
      <c r="I28" s="214"/>
      <c r="J28" s="222"/>
      <c r="K28" s="222"/>
    </row>
    <row r="29" spans="1:12" ht="14.25" customHeight="1" x14ac:dyDescent="0.25">
      <c r="A29" s="296">
        <v>3111</v>
      </c>
      <c r="B29" s="308" t="s">
        <v>194</v>
      </c>
      <c r="C29" s="425">
        <v>0</v>
      </c>
      <c r="D29" s="425">
        <v>0</v>
      </c>
      <c r="E29" s="425">
        <v>0</v>
      </c>
      <c r="F29" s="425">
        <v>0</v>
      </c>
      <c r="G29" s="413" t="e">
        <f t="shared" si="1"/>
        <v>#DIV/0!</v>
      </c>
      <c r="H29" s="208"/>
      <c r="I29" s="219"/>
      <c r="J29" s="220"/>
      <c r="K29" s="220"/>
    </row>
    <row r="30" spans="1:12" s="213" customFormat="1" ht="14.25" customHeight="1" x14ac:dyDescent="0.25">
      <c r="A30" s="295">
        <v>313</v>
      </c>
      <c r="B30" s="307" t="s">
        <v>117</v>
      </c>
      <c r="C30" s="421">
        <f>SUM(C31:C31)</f>
        <v>0</v>
      </c>
      <c r="D30" s="421">
        <f>SUM(D31:D31)</f>
        <v>0</v>
      </c>
      <c r="E30" s="421">
        <f>SUM(E31:E31)</f>
        <v>0</v>
      </c>
      <c r="F30" s="421">
        <f>SUM(F31:F31)</f>
        <v>0</v>
      </c>
      <c r="G30" s="422" t="e">
        <f t="shared" si="1"/>
        <v>#DIV/0!</v>
      </c>
      <c r="H30" s="208"/>
      <c r="I30" s="214"/>
      <c r="J30" s="222"/>
      <c r="K30" s="222"/>
    </row>
    <row r="31" spans="1:12" ht="14.25" customHeight="1" x14ac:dyDescent="0.25">
      <c r="A31" s="296">
        <v>3132</v>
      </c>
      <c r="B31" s="308" t="s">
        <v>195</v>
      </c>
      <c r="C31" s="425">
        <v>0</v>
      </c>
      <c r="D31" s="425">
        <v>0</v>
      </c>
      <c r="E31" s="425">
        <v>0</v>
      </c>
      <c r="F31" s="425">
        <v>0</v>
      </c>
      <c r="G31" s="413" t="e">
        <f t="shared" si="1"/>
        <v>#DIV/0!</v>
      </c>
      <c r="H31" s="208"/>
      <c r="I31" s="219"/>
      <c r="J31" s="220"/>
      <c r="K31" s="220"/>
    </row>
    <row r="32" spans="1:12" s="215" customFormat="1" x14ac:dyDescent="0.2">
      <c r="A32" s="294">
        <v>4</v>
      </c>
      <c r="B32" s="302" t="s">
        <v>21</v>
      </c>
      <c r="C32" s="429">
        <f t="shared" ref="C32:F33" si="8">SUM(C33)</f>
        <v>175000</v>
      </c>
      <c r="D32" s="429">
        <f t="shared" si="8"/>
        <v>0</v>
      </c>
      <c r="E32" s="429">
        <f t="shared" si="8"/>
        <v>0</v>
      </c>
      <c r="F32" s="429">
        <f t="shared" si="8"/>
        <v>0</v>
      </c>
      <c r="G32" s="422" t="e">
        <f t="shared" si="1"/>
        <v>#DIV/0!</v>
      </c>
    </row>
    <row r="33" spans="1:14" s="217" customFormat="1" x14ac:dyDescent="0.2">
      <c r="A33" s="309">
        <v>42</v>
      </c>
      <c r="B33" s="301" t="s">
        <v>22</v>
      </c>
      <c r="C33" s="428">
        <f>SUM(C34)</f>
        <v>175000</v>
      </c>
      <c r="D33" s="428">
        <f t="shared" si="8"/>
        <v>0</v>
      </c>
      <c r="E33" s="428">
        <f t="shared" si="8"/>
        <v>0</v>
      </c>
      <c r="F33" s="428">
        <f t="shared" ref="F33" si="9">SUM(F34,)</f>
        <v>0</v>
      </c>
      <c r="G33" s="422" t="e">
        <f t="shared" si="1"/>
        <v>#DIV/0!</v>
      </c>
      <c r="H33" s="215"/>
      <c r="I33" s="215"/>
    </row>
    <row r="34" spans="1:14" s="213" customFormat="1" x14ac:dyDescent="0.25">
      <c r="A34" s="310">
        <v>423</v>
      </c>
      <c r="B34" s="304" t="s">
        <v>360</v>
      </c>
      <c r="C34" s="427">
        <f>SUM(C35)</f>
        <v>175000</v>
      </c>
      <c r="D34" s="427">
        <f t="shared" ref="D34" si="10">SUM(D35)</f>
        <v>0</v>
      </c>
      <c r="E34" s="427">
        <f t="shared" ref="E34" si="11">SUM(E35)</f>
        <v>0</v>
      </c>
      <c r="F34" s="427">
        <f>SUM(F35:F35)</f>
        <v>0</v>
      </c>
      <c r="G34" s="422" t="e">
        <f t="shared" ref="G34:G44" si="12">F34/E34*100</f>
        <v>#DIV/0!</v>
      </c>
      <c r="H34" s="215"/>
      <c r="I34" s="215"/>
    </row>
    <row r="35" spans="1:14" x14ac:dyDescent="0.25">
      <c r="A35" s="311">
        <v>4231</v>
      </c>
      <c r="B35" s="312" t="s">
        <v>329</v>
      </c>
      <c r="C35" s="430">
        <v>175000</v>
      </c>
      <c r="D35" s="430">
        <v>0</v>
      </c>
      <c r="E35" s="430">
        <v>0</v>
      </c>
      <c r="F35" s="430">
        <v>0</v>
      </c>
      <c r="G35" s="413" t="e">
        <f t="shared" si="12"/>
        <v>#DIV/0!</v>
      </c>
      <c r="H35" s="215"/>
      <c r="I35" s="215"/>
    </row>
    <row r="36" spans="1:14" s="213" customFormat="1" x14ac:dyDescent="0.25">
      <c r="A36" s="332">
        <v>52</v>
      </c>
      <c r="B36" s="332" t="s">
        <v>36</v>
      </c>
      <c r="C36" s="433">
        <f>SUM(C37,C43)</f>
        <v>0</v>
      </c>
      <c r="D36" s="433">
        <f t="shared" ref="D36:F36" si="13">SUM(D37,D43)</f>
        <v>0</v>
      </c>
      <c r="E36" s="433">
        <f t="shared" si="13"/>
        <v>660000</v>
      </c>
      <c r="F36" s="433">
        <f t="shared" si="13"/>
        <v>0</v>
      </c>
      <c r="G36" s="420">
        <f t="shared" si="12"/>
        <v>0</v>
      </c>
      <c r="H36" s="214"/>
      <c r="I36" s="214"/>
      <c r="J36" s="214"/>
      <c r="K36" s="214"/>
      <c r="L36" s="214"/>
      <c r="M36" s="214"/>
      <c r="N36" s="214"/>
    </row>
    <row r="37" spans="1:14" s="211" customFormat="1" x14ac:dyDescent="0.2">
      <c r="A37" s="313">
        <v>3</v>
      </c>
      <c r="B37" s="307" t="s">
        <v>49</v>
      </c>
      <c r="C37" s="421">
        <f>SUM(C38)</f>
        <v>0</v>
      </c>
      <c r="D37" s="421">
        <f>SUM(D38)</f>
        <v>0</v>
      </c>
      <c r="E37" s="421">
        <f>SUM(E38)</f>
        <v>560000</v>
      </c>
      <c r="F37" s="421">
        <f>SUM(F38)</f>
        <v>0</v>
      </c>
      <c r="G37" s="422">
        <f t="shared" si="12"/>
        <v>0</v>
      </c>
      <c r="J37" s="212"/>
      <c r="K37" s="212"/>
    </row>
    <row r="38" spans="1:14" s="190" customFormat="1" ht="15.75" customHeight="1" x14ac:dyDescent="0.25">
      <c r="A38" s="305">
        <v>31</v>
      </c>
      <c r="B38" s="306" t="s">
        <v>16</v>
      </c>
      <c r="C38" s="426">
        <f>SUM(C39,C41)</f>
        <v>0</v>
      </c>
      <c r="D38" s="426">
        <f>SUM(D39,D41)</f>
        <v>0</v>
      </c>
      <c r="E38" s="426">
        <f>SUM(E39,E41)</f>
        <v>560000</v>
      </c>
      <c r="F38" s="426">
        <f>SUM(F39,F41)</f>
        <v>0</v>
      </c>
      <c r="G38" s="422">
        <f t="shared" si="12"/>
        <v>0</v>
      </c>
      <c r="H38" s="208"/>
      <c r="I38" s="208"/>
    </row>
    <row r="39" spans="1:14" s="213" customFormat="1" ht="14.25" customHeight="1" x14ac:dyDescent="0.25">
      <c r="A39" s="295">
        <v>311</v>
      </c>
      <c r="B39" s="307" t="s">
        <v>116</v>
      </c>
      <c r="C39" s="424">
        <f>SUM(C40:C40)</f>
        <v>0</v>
      </c>
      <c r="D39" s="424">
        <f>SUM(D40:D40)</f>
        <v>0</v>
      </c>
      <c r="E39" s="424">
        <f>SUM(E40:E40)</f>
        <v>480700</v>
      </c>
      <c r="F39" s="424">
        <f>SUM(F40:F40)</f>
        <v>0</v>
      </c>
      <c r="G39" s="422">
        <f t="shared" si="12"/>
        <v>0</v>
      </c>
      <c r="H39" s="208"/>
      <c r="I39" s="214"/>
      <c r="J39" s="222"/>
      <c r="K39" s="222"/>
    </row>
    <row r="40" spans="1:14" ht="14.25" customHeight="1" x14ac:dyDescent="0.25">
      <c r="A40" s="296">
        <v>3111</v>
      </c>
      <c r="B40" s="308" t="s">
        <v>194</v>
      </c>
      <c r="C40" s="425">
        <v>0</v>
      </c>
      <c r="D40" s="425">
        <v>0</v>
      </c>
      <c r="E40" s="425">
        <v>480700</v>
      </c>
      <c r="F40" s="425">
        <v>0</v>
      </c>
      <c r="G40" s="413">
        <f t="shared" si="12"/>
        <v>0</v>
      </c>
      <c r="H40" s="208"/>
      <c r="I40" s="219"/>
      <c r="J40" s="220"/>
      <c r="K40" s="220"/>
    </row>
    <row r="41" spans="1:14" s="213" customFormat="1" ht="14.25" customHeight="1" x14ac:dyDescent="0.25">
      <c r="A41" s="295">
        <v>313</v>
      </c>
      <c r="B41" s="307" t="s">
        <v>117</v>
      </c>
      <c r="C41" s="421">
        <f>SUM(C42:C42)</f>
        <v>0</v>
      </c>
      <c r="D41" s="421">
        <f>SUM(D42:D42)</f>
        <v>0</v>
      </c>
      <c r="E41" s="421">
        <f>SUM(E42:E42)</f>
        <v>79300</v>
      </c>
      <c r="F41" s="421">
        <f>SUM(F42:F42)</f>
        <v>0</v>
      </c>
      <c r="G41" s="422">
        <f t="shared" si="12"/>
        <v>0</v>
      </c>
      <c r="H41" s="208"/>
      <c r="I41" s="214"/>
      <c r="J41" s="222"/>
      <c r="K41" s="222"/>
    </row>
    <row r="42" spans="1:14" ht="14.25" customHeight="1" x14ac:dyDescent="0.25">
      <c r="A42" s="296">
        <v>3132</v>
      </c>
      <c r="B42" s="308" t="s">
        <v>195</v>
      </c>
      <c r="C42" s="425">
        <v>0</v>
      </c>
      <c r="D42" s="425">
        <v>0</v>
      </c>
      <c r="E42" s="425">
        <v>79300</v>
      </c>
      <c r="F42" s="425">
        <v>0</v>
      </c>
      <c r="G42" s="413">
        <f t="shared" si="12"/>
        <v>0</v>
      </c>
      <c r="H42" s="208"/>
      <c r="I42" s="219"/>
      <c r="J42" s="220"/>
      <c r="K42" s="220"/>
    </row>
    <row r="43" spans="1:14" s="215" customFormat="1" x14ac:dyDescent="0.2">
      <c r="A43" s="294">
        <v>4</v>
      </c>
      <c r="B43" s="302" t="s">
        <v>21</v>
      </c>
      <c r="C43" s="429">
        <f t="shared" ref="C43:F45" si="14">SUM(C44)</f>
        <v>0</v>
      </c>
      <c r="D43" s="429">
        <f t="shared" si="14"/>
        <v>0</v>
      </c>
      <c r="E43" s="429">
        <f t="shared" si="14"/>
        <v>100000</v>
      </c>
      <c r="F43" s="429">
        <f t="shared" si="14"/>
        <v>0</v>
      </c>
      <c r="G43" s="422">
        <f t="shared" si="12"/>
        <v>0</v>
      </c>
    </row>
    <row r="44" spans="1:14" s="217" customFormat="1" x14ac:dyDescent="0.2">
      <c r="A44" s="309">
        <v>42</v>
      </c>
      <c r="B44" s="301" t="s">
        <v>22</v>
      </c>
      <c r="C44" s="428">
        <f>SUM(C45)</f>
        <v>0</v>
      </c>
      <c r="D44" s="428">
        <f t="shared" si="14"/>
        <v>0</v>
      </c>
      <c r="E44" s="428">
        <f t="shared" si="14"/>
        <v>100000</v>
      </c>
      <c r="F44" s="428">
        <f t="shared" ref="F44" si="15">SUM(F45,)</f>
        <v>0</v>
      </c>
      <c r="G44" s="422">
        <f t="shared" si="12"/>
        <v>0</v>
      </c>
      <c r="H44" s="215"/>
      <c r="I44" s="215"/>
    </row>
    <row r="45" spans="1:14" s="213" customFormat="1" x14ac:dyDescent="0.25">
      <c r="A45" s="310">
        <v>423</v>
      </c>
      <c r="B45" s="304" t="s">
        <v>360</v>
      </c>
      <c r="C45" s="427">
        <f>SUM(C46)</f>
        <v>0</v>
      </c>
      <c r="D45" s="427">
        <f t="shared" si="14"/>
        <v>0</v>
      </c>
      <c r="E45" s="427">
        <f t="shared" si="14"/>
        <v>100000</v>
      </c>
      <c r="F45" s="427">
        <f>SUM(F46:F46)</f>
        <v>0</v>
      </c>
      <c r="G45" s="422">
        <f t="shared" ref="G45:G46" si="16">F45/E45*100</f>
        <v>0</v>
      </c>
      <c r="H45" s="215"/>
      <c r="I45" s="215"/>
    </row>
    <row r="46" spans="1:14" x14ac:dyDescent="0.25">
      <c r="A46" s="311">
        <v>4231</v>
      </c>
      <c r="B46" s="312" t="s">
        <v>329</v>
      </c>
      <c r="C46" s="430">
        <v>0</v>
      </c>
      <c r="D46" s="430">
        <v>0</v>
      </c>
      <c r="E46" s="430">
        <v>100000</v>
      </c>
      <c r="F46" s="430">
        <v>0</v>
      </c>
      <c r="G46" s="413">
        <f t="shared" si="16"/>
        <v>0</v>
      </c>
      <c r="H46" s="215"/>
      <c r="I46" s="215"/>
    </row>
    <row r="47" spans="1:14" s="190" customFormat="1" ht="31.5" x14ac:dyDescent="0.25">
      <c r="A47" s="327" t="s">
        <v>263</v>
      </c>
      <c r="B47" s="328" t="s">
        <v>264</v>
      </c>
      <c r="C47" s="417">
        <f>SUM(C48)</f>
        <v>0</v>
      </c>
      <c r="D47" s="417">
        <f>SUM(D48)</f>
        <v>0</v>
      </c>
      <c r="E47" s="417">
        <f>SUM(E48)</f>
        <v>0</v>
      </c>
      <c r="F47" s="417">
        <f>SUM(F48)</f>
        <v>0</v>
      </c>
      <c r="G47" s="418" t="e">
        <f t="shared" si="1"/>
        <v>#DIV/0!</v>
      </c>
      <c r="H47" s="208"/>
      <c r="I47" s="208"/>
      <c r="J47" s="208"/>
      <c r="K47" s="208"/>
      <c r="L47" s="208"/>
    </row>
    <row r="48" spans="1:14" s="210" customFormat="1" ht="15" customHeight="1" x14ac:dyDescent="0.25">
      <c r="A48" s="329">
        <v>11</v>
      </c>
      <c r="B48" s="329" t="s">
        <v>44</v>
      </c>
      <c r="C48" s="419">
        <f>SUM(C50,)</f>
        <v>0</v>
      </c>
      <c r="D48" s="419">
        <f>SUM(D49)</f>
        <v>0</v>
      </c>
      <c r="E48" s="419">
        <f>SUM(E50,)</f>
        <v>0</v>
      </c>
      <c r="F48" s="419">
        <f>SUM(F49)</f>
        <v>0</v>
      </c>
      <c r="G48" s="420" t="e">
        <f t="shared" si="1"/>
        <v>#DIV/0!</v>
      </c>
      <c r="H48" s="208"/>
      <c r="I48" s="209"/>
      <c r="J48" s="209"/>
      <c r="K48" s="209"/>
      <c r="L48" s="209"/>
    </row>
    <row r="49" spans="1:12" s="211" customFormat="1" x14ac:dyDescent="0.2">
      <c r="A49" s="303">
        <v>3</v>
      </c>
      <c r="B49" s="304" t="s">
        <v>49</v>
      </c>
      <c r="C49" s="421">
        <f>SUM(C50)</f>
        <v>0</v>
      </c>
      <c r="D49" s="421">
        <f t="shared" ref="D49:F49" si="17">SUM(D50)</f>
        <v>0</v>
      </c>
      <c r="E49" s="421">
        <f>SUM(E50)</f>
        <v>0</v>
      </c>
      <c r="F49" s="421">
        <f t="shared" si="17"/>
        <v>0</v>
      </c>
      <c r="G49" s="422" t="e">
        <f t="shared" si="1"/>
        <v>#DIV/0!</v>
      </c>
      <c r="H49" s="208"/>
      <c r="J49" s="212"/>
      <c r="K49" s="212"/>
    </row>
    <row r="50" spans="1:12" s="190" customFormat="1" ht="14.25" customHeight="1" x14ac:dyDescent="0.25">
      <c r="A50" s="305">
        <v>31</v>
      </c>
      <c r="B50" s="306" t="s">
        <v>16</v>
      </c>
      <c r="C50" s="423">
        <f>SUM(C51,C53)</f>
        <v>0</v>
      </c>
      <c r="D50" s="423">
        <f>SUM(D51,D53)</f>
        <v>0</v>
      </c>
      <c r="E50" s="423">
        <f>SUM(E51,E53)</f>
        <v>0</v>
      </c>
      <c r="F50" s="423">
        <f>SUM(F51,F53)</f>
        <v>0</v>
      </c>
      <c r="G50" s="422" t="e">
        <f t="shared" si="1"/>
        <v>#DIV/0!</v>
      </c>
      <c r="H50" s="208"/>
      <c r="I50" s="208"/>
      <c r="J50" s="223" t="e">
        <f>SUM(#REF!)</f>
        <v>#REF!</v>
      </c>
      <c r="K50" s="224" t="e">
        <f>SUM(#REF!)</f>
        <v>#REF!</v>
      </c>
      <c r="L50" s="190" t="e">
        <f>SUM(E50:I50)</f>
        <v>#DIV/0!</v>
      </c>
    </row>
    <row r="51" spans="1:12" s="213" customFormat="1" ht="14.25" customHeight="1" x14ac:dyDescent="0.25">
      <c r="A51" s="295">
        <v>311</v>
      </c>
      <c r="B51" s="307" t="s">
        <v>116</v>
      </c>
      <c r="C51" s="424">
        <f>SUM(C52)</f>
        <v>0</v>
      </c>
      <c r="D51" s="424">
        <f>SUM(D52)</f>
        <v>0</v>
      </c>
      <c r="E51" s="424">
        <f>SUM(E52)</f>
        <v>0</v>
      </c>
      <c r="F51" s="424">
        <f>SUM(F52)</f>
        <v>0</v>
      </c>
      <c r="G51" s="422" t="e">
        <f t="shared" si="1"/>
        <v>#DIV/0!</v>
      </c>
      <c r="H51" s="208"/>
      <c r="I51" s="214"/>
      <c r="J51" s="222"/>
      <c r="K51" s="222"/>
    </row>
    <row r="52" spans="1:12" ht="14.25" customHeight="1" x14ac:dyDescent="0.25">
      <c r="A52" s="296">
        <v>3111</v>
      </c>
      <c r="B52" s="308" t="s">
        <v>194</v>
      </c>
      <c r="C52" s="425">
        <v>0</v>
      </c>
      <c r="D52" s="425">
        <v>0</v>
      </c>
      <c r="E52" s="425">
        <v>0</v>
      </c>
      <c r="F52" s="425">
        <v>0</v>
      </c>
      <c r="G52" s="413" t="e">
        <f t="shared" si="1"/>
        <v>#DIV/0!</v>
      </c>
      <c r="H52" s="208"/>
      <c r="I52" s="219"/>
      <c r="J52" s="220"/>
      <c r="K52" s="220"/>
    </row>
    <row r="53" spans="1:12" s="213" customFormat="1" ht="14.25" customHeight="1" x14ac:dyDescent="0.25">
      <c r="A53" s="295">
        <v>313</v>
      </c>
      <c r="B53" s="307" t="s">
        <v>117</v>
      </c>
      <c r="C53" s="421">
        <f>SUM(C54:C54)</f>
        <v>0</v>
      </c>
      <c r="D53" s="421">
        <f>SUM(D54:D54)</f>
        <v>0</v>
      </c>
      <c r="E53" s="421">
        <f>SUM(E54:E54)</f>
        <v>0</v>
      </c>
      <c r="F53" s="421">
        <f>SUM(F54:F54)</f>
        <v>0</v>
      </c>
      <c r="G53" s="422" t="e">
        <f t="shared" si="1"/>
        <v>#DIV/0!</v>
      </c>
      <c r="H53" s="208"/>
      <c r="I53" s="214"/>
      <c r="J53" s="222"/>
      <c r="K53" s="222"/>
    </row>
    <row r="54" spans="1:12" ht="14.25" customHeight="1" x14ac:dyDescent="0.25">
      <c r="A54" s="296">
        <v>3132</v>
      </c>
      <c r="B54" s="308" t="s">
        <v>195</v>
      </c>
      <c r="C54" s="425">
        <v>0</v>
      </c>
      <c r="D54" s="425">
        <v>0</v>
      </c>
      <c r="E54" s="425">
        <v>0</v>
      </c>
      <c r="F54" s="425">
        <v>0</v>
      </c>
      <c r="G54" s="413" t="e">
        <f t="shared" si="1"/>
        <v>#DIV/0!</v>
      </c>
      <c r="H54" s="208"/>
      <c r="I54" s="219"/>
      <c r="J54" s="220"/>
      <c r="K54" s="220"/>
    </row>
    <row r="55" spans="1:12" s="190" customFormat="1" x14ac:dyDescent="0.25">
      <c r="A55" s="327" t="s">
        <v>294</v>
      </c>
      <c r="B55" s="328" t="s">
        <v>370</v>
      </c>
      <c r="C55" s="417">
        <f>SUM(C56)</f>
        <v>291991</v>
      </c>
      <c r="D55" s="417">
        <f>SUM(D56)</f>
        <v>0</v>
      </c>
      <c r="E55" s="417">
        <f>SUM(E56)</f>
        <v>0</v>
      </c>
      <c r="F55" s="417">
        <f>SUM(F56)</f>
        <v>0</v>
      </c>
      <c r="G55" s="418" t="e">
        <f t="shared" si="1"/>
        <v>#DIV/0!</v>
      </c>
      <c r="H55" s="208"/>
      <c r="I55" s="208"/>
      <c r="J55" s="208"/>
      <c r="K55" s="208"/>
      <c r="L55" s="208"/>
    </row>
    <row r="56" spans="1:12" s="210" customFormat="1" ht="15" customHeight="1" x14ac:dyDescent="0.25">
      <c r="A56" s="329">
        <v>16</v>
      </c>
      <c r="B56" s="329" t="s">
        <v>265</v>
      </c>
      <c r="C56" s="419">
        <f>SUM(C58,C63)</f>
        <v>291991</v>
      </c>
      <c r="D56" s="419">
        <f t="shared" ref="D56:F56" si="18">SUM(D58,D63)</f>
        <v>0</v>
      </c>
      <c r="E56" s="419">
        <f t="shared" si="18"/>
        <v>0</v>
      </c>
      <c r="F56" s="419">
        <f t="shared" si="18"/>
        <v>0</v>
      </c>
      <c r="G56" s="420" t="e">
        <f t="shared" si="1"/>
        <v>#DIV/0!</v>
      </c>
      <c r="H56" s="208"/>
      <c r="I56" s="209"/>
      <c r="J56" s="209"/>
      <c r="K56" s="209"/>
      <c r="L56" s="209"/>
    </row>
    <row r="57" spans="1:12" s="211" customFormat="1" x14ac:dyDescent="0.2">
      <c r="A57" s="303">
        <v>3</v>
      </c>
      <c r="B57" s="304" t="s">
        <v>49</v>
      </c>
      <c r="C57" s="421">
        <f>SUM(C58)</f>
        <v>0</v>
      </c>
      <c r="D57" s="421">
        <f t="shared" ref="D57:F57" si="19">SUM(D58)</f>
        <v>0</v>
      </c>
      <c r="E57" s="421">
        <f>SUM(E58)</f>
        <v>0</v>
      </c>
      <c r="F57" s="421">
        <f t="shared" si="19"/>
        <v>0</v>
      </c>
      <c r="G57" s="422" t="e">
        <f t="shared" si="1"/>
        <v>#DIV/0!</v>
      </c>
      <c r="H57" s="208"/>
      <c r="J57" s="212"/>
      <c r="K57" s="212"/>
    </row>
    <row r="58" spans="1:12" s="190" customFormat="1" ht="14.25" customHeight="1" x14ac:dyDescent="0.25">
      <c r="A58" s="305">
        <v>31</v>
      </c>
      <c r="B58" s="306" t="s">
        <v>16</v>
      </c>
      <c r="C58" s="423">
        <f>SUM(C59,C61)</f>
        <v>0</v>
      </c>
      <c r="D58" s="423">
        <f>SUM(D59,D61)</f>
        <v>0</v>
      </c>
      <c r="E58" s="423">
        <f>SUM(E59,E61)</f>
        <v>0</v>
      </c>
      <c r="F58" s="423">
        <f>SUM(F59,F61)</f>
        <v>0</v>
      </c>
      <c r="G58" s="422" t="e">
        <f t="shared" si="1"/>
        <v>#DIV/0!</v>
      </c>
      <c r="H58" s="208"/>
      <c r="I58" s="208"/>
      <c r="J58" s="223" t="e">
        <f>SUM(#REF!)</f>
        <v>#REF!</v>
      </c>
      <c r="K58" s="224" t="e">
        <f>SUM(#REF!)</f>
        <v>#REF!</v>
      </c>
      <c r="L58" s="190" t="e">
        <f>SUM(E58:I58)</f>
        <v>#DIV/0!</v>
      </c>
    </row>
    <row r="59" spans="1:12" s="213" customFormat="1" ht="14.25" customHeight="1" x14ac:dyDescent="0.25">
      <c r="A59" s="295">
        <v>311</v>
      </c>
      <c r="B59" s="307" t="s">
        <v>116</v>
      </c>
      <c r="C59" s="424">
        <f>SUM(C60)</f>
        <v>0</v>
      </c>
      <c r="D59" s="424">
        <f>SUM(D60)</f>
        <v>0</v>
      </c>
      <c r="E59" s="424">
        <f>SUM(E60)</f>
        <v>0</v>
      </c>
      <c r="F59" s="424">
        <f>SUM(F60)</f>
        <v>0</v>
      </c>
      <c r="G59" s="422" t="e">
        <f t="shared" si="1"/>
        <v>#DIV/0!</v>
      </c>
      <c r="H59" s="208"/>
      <c r="I59" s="214"/>
      <c r="J59" s="222"/>
      <c r="K59" s="222"/>
    </row>
    <row r="60" spans="1:12" ht="14.25" customHeight="1" x14ac:dyDescent="0.25">
      <c r="A60" s="296">
        <v>3111</v>
      </c>
      <c r="B60" s="308" t="s">
        <v>194</v>
      </c>
      <c r="C60" s="425">
        <v>0</v>
      </c>
      <c r="D60" s="425">
        <v>0</v>
      </c>
      <c r="E60" s="425">
        <v>0</v>
      </c>
      <c r="F60" s="425">
        <v>0</v>
      </c>
      <c r="G60" s="413" t="e">
        <f t="shared" si="1"/>
        <v>#DIV/0!</v>
      </c>
      <c r="H60" s="208"/>
      <c r="I60" s="219"/>
      <c r="J60" s="220"/>
      <c r="K60" s="220"/>
    </row>
    <row r="61" spans="1:12" s="213" customFormat="1" ht="14.25" customHeight="1" x14ac:dyDescent="0.25">
      <c r="A61" s="295">
        <v>313</v>
      </c>
      <c r="B61" s="307" t="s">
        <v>117</v>
      </c>
      <c r="C61" s="421">
        <f>SUM(C62:C62)</f>
        <v>0</v>
      </c>
      <c r="D61" s="421">
        <f>SUM(D62:D62)</f>
        <v>0</v>
      </c>
      <c r="E61" s="421">
        <f>SUM(E62:E62)</f>
        <v>0</v>
      </c>
      <c r="F61" s="421">
        <f>SUM(F62:F62)</f>
        <v>0</v>
      </c>
      <c r="G61" s="422" t="e">
        <f t="shared" si="1"/>
        <v>#DIV/0!</v>
      </c>
      <c r="H61" s="208"/>
      <c r="I61" s="214"/>
      <c r="J61" s="222"/>
      <c r="K61" s="222"/>
    </row>
    <row r="62" spans="1:12" ht="14.25" customHeight="1" x14ac:dyDescent="0.25">
      <c r="A62" s="296">
        <v>3132</v>
      </c>
      <c r="B62" s="308" t="s">
        <v>195</v>
      </c>
      <c r="C62" s="425">
        <v>0</v>
      </c>
      <c r="D62" s="425">
        <v>0</v>
      </c>
      <c r="E62" s="425">
        <v>0</v>
      </c>
      <c r="F62" s="425">
        <v>0</v>
      </c>
      <c r="G62" s="413" t="e">
        <f t="shared" si="1"/>
        <v>#DIV/0!</v>
      </c>
      <c r="H62" s="208"/>
      <c r="I62" s="219"/>
      <c r="J62" s="220"/>
      <c r="K62" s="220"/>
    </row>
    <row r="63" spans="1:12" s="215" customFormat="1" x14ac:dyDescent="0.2">
      <c r="A63" s="294">
        <v>4</v>
      </c>
      <c r="B63" s="302" t="s">
        <v>21</v>
      </c>
      <c r="C63" s="429">
        <f t="shared" ref="C63:F64" si="20">SUM(C64)</f>
        <v>291991</v>
      </c>
      <c r="D63" s="429">
        <f t="shared" si="20"/>
        <v>0</v>
      </c>
      <c r="E63" s="429">
        <f t="shared" si="20"/>
        <v>0</v>
      </c>
      <c r="F63" s="429">
        <f t="shared" si="20"/>
        <v>0</v>
      </c>
      <c r="G63" s="422" t="e">
        <f t="shared" ref="G63:G64" si="21">F63/E63*100</f>
        <v>#DIV/0!</v>
      </c>
    </row>
    <row r="64" spans="1:12" s="217" customFormat="1" x14ac:dyDescent="0.2">
      <c r="A64" s="309">
        <v>42</v>
      </c>
      <c r="B64" s="301" t="s">
        <v>22</v>
      </c>
      <c r="C64" s="428">
        <f>SUM(C65)</f>
        <v>291991</v>
      </c>
      <c r="D64" s="428">
        <f t="shared" si="20"/>
        <v>0</v>
      </c>
      <c r="E64" s="428">
        <f t="shared" si="20"/>
        <v>0</v>
      </c>
      <c r="F64" s="428">
        <f t="shared" ref="F64" si="22">SUM(F65,)</f>
        <v>0</v>
      </c>
      <c r="G64" s="422" t="e">
        <f t="shared" si="21"/>
        <v>#DIV/0!</v>
      </c>
      <c r="H64" s="215"/>
      <c r="I64" s="215"/>
    </row>
    <row r="65" spans="1:12" s="213" customFormat="1" x14ac:dyDescent="0.25">
      <c r="A65" s="310">
        <v>423</v>
      </c>
      <c r="B65" s="304" t="s">
        <v>360</v>
      </c>
      <c r="C65" s="427">
        <f>SUM(C66)</f>
        <v>291991</v>
      </c>
      <c r="D65" s="427">
        <f t="shared" ref="D65:E65" si="23">SUM(D66)</f>
        <v>0</v>
      </c>
      <c r="E65" s="427">
        <f t="shared" si="23"/>
        <v>0</v>
      </c>
      <c r="F65" s="427">
        <f>SUM(F66:F66)</f>
        <v>0</v>
      </c>
      <c r="G65" s="422" t="e">
        <f t="shared" si="1"/>
        <v>#DIV/0!</v>
      </c>
      <c r="H65" s="215"/>
      <c r="I65" s="215"/>
    </row>
    <row r="66" spans="1:12" x14ac:dyDescent="0.25">
      <c r="A66" s="311">
        <v>4231</v>
      </c>
      <c r="B66" s="312" t="s">
        <v>329</v>
      </c>
      <c r="C66" s="430">
        <v>291991</v>
      </c>
      <c r="D66" s="430">
        <v>0</v>
      </c>
      <c r="E66" s="430">
        <v>0</v>
      </c>
      <c r="F66" s="430">
        <v>0</v>
      </c>
      <c r="G66" s="413" t="e">
        <f t="shared" si="1"/>
        <v>#DIV/0!</v>
      </c>
      <c r="H66" s="215"/>
      <c r="I66" s="215"/>
    </row>
    <row r="67" spans="1:12" s="190" customFormat="1" x14ac:dyDescent="0.25">
      <c r="A67" s="333" t="s">
        <v>267</v>
      </c>
      <c r="B67" s="334" t="s">
        <v>268</v>
      </c>
      <c r="C67" s="415">
        <f>SUM(C68,C82)</f>
        <v>712938</v>
      </c>
      <c r="D67" s="415">
        <f>SUM(D68,D82)</f>
        <v>110294.03</v>
      </c>
      <c r="E67" s="415">
        <f>SUM(E68,E82)</f>
        <v>1202577</v>
      </c>
      <c r="F67" s="415">
        <f>SUM(F68,F82)</f>
        <v>357500</v>
      </c>
      <c r="G67" s="416">
        <f t="shared" si="1"/>
        <v>29.727826159988091</v>
      </c>
      <c r="H67" s="208"/>
      <c r="I67" s="208"/>
      <c r="J67" s="208"/>
      <c r="K67" s="208"/>
      <c r="L67" s="208"/>
    </row>
    <row r="68" spans="1:12" s="190" customFormat="1" ht="31.5" x14ac:dyDescent="0.25">
      <c r="A68" s="327" t="s">
        <v>269</v>
      </c>
      <c r="B68" s="328" t="s">
        <v>270</v>
      </c>
      <c r="C68" s="417">
        <f>SUM(C69)</f>
        <v>23890</v>
      </c>
      <c r="D68" s="417">
        <f>SUM(D69)</f>
        <v>15295.28</v>
      </c>
      <c r="E68" s="417">
        <f>SUM(E69)</f>
        <v>748586</v>
      </c>
      <c r="F68" s="417">
        <f>SUM(F69)</f>
        <v>0</v>
      </c>
      <c r="G68" s="418">
        <f t="shared" si="1"/>
        <v>0</v>
      </c>
      <c r="H68" s="208"/>
      <c r="I68" s="208"/>
      <c r="J68" s="208"/>
      <c r="K68" s="208"/>
      <c r="L68" s="208"/>
    </row>
    <row r="69" spans="1:12" s="210" customFormat="1" ht="15" customHeight="1" x14ac:dyDescent="0.25">
      <c r="A69" s="329">
        <v>16</v>
      </c>
      <c r="B69" s="329" t="s">
        <v>265</v>
      </c>
      <c r="C69" s="419">
        <f>SUM(C70,C78)</f>
        <v>23890</v>
      </c>
      <c r="D69" s="419">
        <f t="shared" ref="D69:F69" si="24">SUM(D70,D78)</f>
        <v>15295.28</v>
      </c>
      <c r="E69" s="419">
        <f t="shared" si="24"/>
        <v>748586</v>
      </c>
      <c r="F69" s="419">
        <f t="shared" si="24"/>
        <v>0</v>
      </c>
      <c r="G69" s="420">
        <f t="shared" si="1"/>
        <v>0</v>
      </c>
      <c r="H69" s="208"/>
      <c r="I69" s="209"/>
      <c r="J69" s="209"/>
      <c r="K69" s="209"/>
      <c r="L69" s="209"/>
    </row>
    <row r="70" spans="1:12" s="213" customFormat="1" x14ac:dyDescent="0.25">
      <c r="A70" s="303">
        <v>3</v>
      </c>
      <c r="B70" s="304" t="s">
        <v>49</v>
      </c>
      <c r="C70" s="427">
        <f>SUM(C71)</f>
        <v>23890</v>
      </c>
      <c r="D70" s="427">
        <f>SUM(D71)</f>
        <v>15295.28</v>
      </c>
      <c r="E70" s="427">
        <f>SUM(E71)</f>
        <v>0</v>
      </c>
      <c r="F70" s="427">
        <f>SUM(F71)</f>
        <v>0</v>
      </c>
      <c r="G70" s="422" t="e">
        <f t="shared" si="1"/>
        <v>#DIV/0!</v>
      </c>
      <c r="H70" s="208"/>
      <c r="I70" s="214"/>
      <c r="J70" s="214"/>
      <c r="K70" s="214"/>
      <c r="L70" s="214"/>
    </row>
    <row r="71" spans="1:12" s="190" customFormat="1" ht="15.75" customHeight="1" x14ac:dyDescent="0.25">
      <c r="A71" s="309">
        <v>32</v>
      </c>
      <c r="B71" s="301" t="s">
        <v>17</v>
      </c>
      <c r="C71" s="428">
        <f>SUM(C72,C75)</f>
        <v>23890</v>
      </c>
      <c r="D71" s="428">
        <f>SUM(D72,D75)</f>
        <v>15295.28</v>
      </c>
      <c r="E71" s="428">
        <f>SUM(E72,E75)</f>
        <v>0</v>
      </c>
      <c r="F71" s="428">
        <f>SUM(F72,F75)</f>
        <v>0</v>
      </c>
      <c r="G71" s="422" t="e">
        <f t="shared" si="1"/>
        <v>#DIV/0!</v>
      </c>
      <c r="H71" s="208"/>
      <c r="I71" s="208"/>
    </row>
    <row r="72" spans="1:12" s="213" customFormat="1" ht="15.75" customHeight="1" x14ac:dyDescent="0.25">
      <c r="A72" s="310">
        <v>322</v>
      </c>
      <c r="B72" s="304" t="s">
        <v>124</v>
      </c>
      <c r="C72" s="427">
        <f>SUM(C73:C74)</f>
        <v>0</v>
      </c>
      <c r="D72" s="427">
        <f>SUM(D73:D74)</f>
        <v>0</v>
      </c>
      <c r="E72" s="427">
        <f>SUM(E73:E74)</f>
        <v>0</v>
      </c>
      <c r="F72" s="427">
        <f>SUM(F73:F74)</f>
        <v>0</v>
      </c>
      <c r="G72" s="422" t="e">
        <f t="shared" si="1"/>
        <v>#DIV/0!</v>
      </c>
      <c r="H72" s="208"/>
      <c r="I72" s="214"/>
    </row>
    <row r="73" spans="1:12" x14ac:dyDescent="0.25">
      <c r="A73" s="296">
        <v>3225</v>
      </c>
      <c r="B73" s="308" t="s">
        <v>133</v>
      </c>
      <c r="C73" s="425">
        <v>0</v>
      </c>
      <c r="D73" s="425">
        <v>0</v>
      </c>
      <c r="E73" s="425">
        <v>0</v>
      </c>
      <c r="F73" s="425">
        <v>0</v>
      </c>
      <c r="G73" s="413" t="e">
        <f t="shared" si="1"/>
        <v>#DIV/0!</v>
      </c>
      <c r="H73" s="208"/>
      <c r="I73" s="219"/>
      <c r="J73" s="219"/>
      <c r="K73" s="219"/>
      <c r="L73" s="219"/>
    </row>
    <row r="74" spans="1:12" x14ac:dyDescent="0.25">
      <c r="A74" s="296">
        <v>3227</v>
      </c>
      <c r="B74" s="308" t="s">
        <v>271</v>
      </c>
      <c r="C74" s="425">
        <v>0</v>
      </c>
      <c r="D74" s="425">
        <v>0</v>
      </c>
      <c r="E74" s="425">
        <v>0</v>
      </c>
      <c r="F74" s="425">
        <v>0</v>
      </c>
      <c r="G74" s="413" t="e">
        <f t="shared" si="1"/>
        <v>#DIV/0!</v>
      </c>
      <c r="H74" s="208"/>
      <c r="I74" s="219"/>
      <c r="J74" s="219"/>
      <c r="K74" s="219"/>
      <c r="L74" s="219"/>
    </row>
    <row r="75" spans="1:12" s="213" customFormat="1" ht="15.75" customHeight="1" x14ac:dyDescent="0.25">
      <c r="A75" s="295">
        <v>323</v>
      </c>
      <c r="B75" s="307" t="s">
        <v>110</v>
      </c>
      <c r="C75" s="421">
        <f>SUM(C76:C77)</f>
        <v>23890</v>
      </c>
      <c r="D75" s="421">
        <f>SUM(D76:D77)</f>
        <v>15295.28</v>
      </c>
      <c r="E75" s="421">
        <f>SUM(E76:E77)</f>
        <v>0</v>
      </c>
      <c r="F75" s="421">
        <f>SUM(F76:F77)</f>
        <v>0</v>
      </c>
      <c r="G75" s="422" t="e">
        <f t="shared" si="1"/>
        <v>#DIV/0!</v>
      </c>
      <c r="H75" s="208"/>
      <c r="I75" s="214"/>
    </row>
    <row r="76" spans="1:12" x14ac:dyDescent="0.25">
      <c r="A76" s="296" t="s">
        <v>209</v>
      </c>
      <c r="B76" s="308" t="s">
        <v>210</v>
      </c>
      <c r="C76" s="425">
        <v>0</v>
      </c>
      <c r="D76" s="425">
        <v>0</v>
      </c>
      <c r="E76" s="425">
        <v>0</v>
      </c>
      <c r="F76" s="425">
        <v>0</v>
      </c>
      <c r="G76" s="413" t="e">
        <f t="shared" si="1"/>
        <v>#DIV/0!</v>
      </c>
      <c r="H76" s="208"/>
      <c r="I76" s="219"/>
      <c r="J76" s="219"/>
      <c r="K76" s="219"/>
      <c r="L76" s="219"/>
    </row>
    <row r="77" spans="1:12" x14ac:dyDescent="0.25">
      <c r="A77" s="296" t="s">
        <v>213</v>
      </c>
      <c r="B77" s="308" t="s">
        <v>214</v>
      </c>
      <c r="C77" s="425">
        <v>23890</v>
      </c>
      <c r="D77" s="425">
        <v>15295.28</v>
      </c>
      <c r="E77" s="425">
        <v>0</v>
      </c>
      <c r="F77" s="425">
        <v>0</v>
      </c>
      <c r="G77" s="413" t="e">
        <f t="shared" si="1"/>
        <v>#DIV/0!</v>
      </c>
      <c r="H77" s="208"/>
      <c r="I77" s="219"/>
      <c r="J77" s="219"/>
      <c r="K77" s="219"/>
      <c r="L77" s="219"/>
    </row>
    <row r="78" spans="1:12" s="215" customFormat="1" x14ac:dyDescent="0.2">
      <c r="A78" s="294">
        <v>4</v>
      </c>
      <c r="B78" s="302" t="s">
        <v>21</v>
      </c>
      <c r="C78" s="429">
        <f t="shared" ref="C78:F80" si="25">SUM(C79)</f>
        <v>0</v>
      </c>
      <c r="D78" s="429">
        <f t="shared" si="25"/>
        <v>0</v>
      </c>
      <c r="E78" s="429">
        <f t="shared" si="25"/>
        <v>748586</v>
      </c>
      <c r="F78" s="429">
        <f t="shared" si="25"/>
        <v>0</v>
      </c>
      <c r="G78" s="422">
        <f t="shared" si="1"/>
        <v>0</v>
      </c>
    </row>
    <row r="79" spans="1:12" s="217" customFormat="1" x14ac:dyDescent="0.2">
      <c r="A79" s="309">
        <v>42</v>
      </c>
      <c r="B79" s="301" t="s">
        <v>22</v>
      </c>
      <c r="C79" s="428">
        <f>SUM(C80)</f>
        <v>0</v>
      </c>
      <c r="D79" s="428">
        <f t="shared" si="25"/>
        <v>0</v>
      </c>
      <c r="E79" s="428">
        <f t="shared" si="25"/>
        <v>748586</v>
      </c>
      <c r="F79" s="428">
        <f t="shared" ref="F79" si="26">SUM(F80,)</f>
        <v>0</v>
      </c>
      <c r="G79" s="422">
        <f t="shared" si="1"/>
        <v>0</v>
      </c>
      <c r="H79" s="215"/>
      <c r="I79" s="215"/>
    </row>
    <row r="80" spans="1:12" s="213" customFormat="1" x14ac:dyDescent="0.25">
      <c r="A80" s="310">
        <v>423</v>
      </c>
      <c r="B80" s="304" t="s">
        <v>360</v>
      </c>
      <c r="C80" s="427">
        <f>SUM(C81)</f>
        <v>0</v>
      </c>
      <c r="D80" s="427">
        <f t="shared" si="25"/>
        <v>0</v>
      </c>
      <c r="E80" s="427">
        <f t="shared" si="25"/>
        <v>748586</v>
      </c>
      <c r="F80" s="427">
        <f>SUM(F81:F81)</f>
        <v>0</v>
      </c>
      <c r="G80" s="422">
        <f t="shared" ref="G80:G81" si="27">F80/E80*100</f>
        <v>0</v>
      </c>
      <c r="H80" s="215"/>
      <c r="I80" s="215"/>
    </row>
    <row r="81" spans="1:12" x14ac:dyDescent="0.25">
      <c r="A81" s="311">
        <v>4231</v>
      </c>
      <c r="B81" s="312" t="s">
        <v>329</v>
      </c>
      <c r="C81" s="430">
        <v>0</v>
      </c>
      <c r="D81" s="430">
        <v>0</v>
      </c>
      <c r="E81" s="430">
        <v>748586</v>
      </c>
      <c r="F81" s="430">
        <v>0</v>
      </c>
      <c r="G81" s="413">
        <f t="shared" si="27"/>
        <v>0</v>
      </c>
      <c r="H81" s="215"/>
      <c r="I81" s="215"/>
    </row>
    <row r="82" spans="1:12" s="190" customFormat="1" x14ac:dyDescent="0.25">
      <c r="A82" s="327" t="s">
        <v>272</v>
      </c>
      <c r="B82" s="328" t="s">
        <v>273</v>
      </c>
      <c r="C82" s="417">
        <f>SUM(C83)</f>
        <v>689048</v>
      </c>
      <c r="D82" s="417">
        <f t="shared" ref="D82:F82" si="28">SUM(D83)</f>
        <v>94998.75</v>
      </c>
      <c r="E82" s="417">
        <f>SUM(E83)</f>
        <v>453991</v>
      </c>
      <c r="F82" s="417">
        <f t="shared" si="28"/>
        <v>357500</v>
      </c>
      <c r="G82" s="418">
        <f t="shared" si="1"/>
        <v>78.746054437202488</v>
      </c>
      <c r="H82" s="208"/>
      <c r="I82" s="208"/>
      <c r="J82" s="208"/>
      <c r="K82" s="208"/>
      <c r="L82" s="208"/>
    </row>
    <row r="83" spans="1:12" s="210" customFormat="1" ht="15" customHeight="1" x14ac:dyDescent="0.25">
      <c r="A83" s="329">
        <v>16</v>
      </c>
      <c r="B83" s="329" t="s">
        <v>265</v>
      </c>
      <c r="C83" s="419">
        <f>SUM(C84,)</f>
        <v>689048</v>
      </c>
      <c r="D83" s="419">
        <f t="shared" ref="D83:F83" si="29">SUM(D84,)</f>
        <v>94998.75</v>
      </c>
      <c r="E83" s="419">
        <f>SUM(E84,)</f>
        <v>453991</v>
      </c>
      <c r="F83" s="419">
        <f t="shared" si="29"/>
        <v>357500</v>
      </c>
      <c r="G83" s="420">
        <f t="shared" si="1"/>
        <v>78.746054437202488</v>
      </c>
      <c r="H83" s="208"/>
      <c r="I83" s="209"/>
      <c r="J83" s="209"/>
      <c r="K83" s="209"/>
      <c r="L83" s="209"/>
    </row>
    <row r="84" spans="1:12" s="215" customFormat="1" x14ac:dyDescent="0.2">
      <c r="A84" s="294">
        <v>4</v>
      </c>
      <c r="B84" s="302" t="s">
        <v>21</v>
      </c>
      <c r="C84" s="429">
        <f t="shared" ref="C84:F84" si="30">SUM(C85)</f>
        <v>689048</v>
      </c>
      <c r="D84" s="429">
        <f t="shared" si="30"/>
        <v>94998.75</v>
      </c>
      <c r="E84" s="429">
        <f t="shared" si="30"/>
        <v>453991</v>
      </c>
      <c r="F84" s="429">
        <f t="shared" si="30"/>
        <v>357500</v>
      </c>
      <c r="G84" s="422">
        <f t="shared" si="1"/>
        <v>78.746054437202488</v>
      </c>
    </row>
    <row r="85" spans="1:12" s="217" customFormat="1" x14ac:dyDescent="0.2">
      <c r="A85" s="309">
        <v>42</v>
      </c>
      <c r="B85" s="301" t="s">
        <v>22</v>
      </c>
      <c r="C85" s="428">
        <f>SUM(C86,C88)</f>
        <v>689048</v>
      </c>
      <c r="D85" s="428">
        <f t="shared" ref="D85:F85" si="31">SUM(D86,D88)</f>
        <v>94998.75</v>
      </c>
      <c r="E85" s="428">
        <f t="shared" si="31"/>
        <v>453991</v>
      </c>
      <c r="F85" s="428">
        <f t="shared" si="31"/>
        <v>357500</v>
      </c>
      <c r="G85" s="422">
        <f t="shared" si="1"/>
        <v>78.746054437202488</v>
      </c>
      <c r="H85" s="215"/>
      <c r="I85" s="215"/>
    </row>
    <row r="86" spans="1:12" s="213" customFormat="1" x14ac:dyDescent="0.25">
      <c r="A86" s="310">
        <v>422</v>
      </c>
      <c r="B86" s="304" t="s">
        <v>113</v>
      </c>
      <c r="C86" s="427">
        <f>SUM(C87:C87)</f>
        <v>0</v>
      </c>
      <c r="D86" s="427">
        <f>SUM(D87:D87)</f>
        <v>0</v>
      </c>
      <c r="E86" s="427">
        <f>SUM(E87:E87)</f>
        <v>0</v>
      </c>
      <c r="F86" s="427">
        <f>SUM(F87:F87)</f>
        <v>0</v>
      </c>
      <c r="G86" s="422" t="e">
        <f t="shared" si="1"/>
        <v>#DIV/0!</v>
      </c>
      <c r="H86" s="215"/>
      <c r="I86" s="215"/>
    </row>
    <row r="87" spans="1:12" x14ac:dyDescent="0.25">
      <c r="A87" s="311">
        <v>4224</v>
      </c>
      <c r="B87" s="312" t="s">
        <v>274</v>
      </c>
      <c r="C87" s="430">
        <v>0</v>
      </c>
      <c r="D87" s="430">
        <v>0</v>
      </c>
      <c r="E87" s="430">
        <v>0</v>
      </c>
      <c r="F87" s="430">
        <v>0</v>
      </c>
      <c r="G87" s="413" t="e">
        <f t="shared" si="1"/>
        <v>#DIV/0!</v>
      </c>
      <c r="H87" s="215"/>
      <c r="I87" s="215"/>
    </row>
    <row r="88" spans="1:12" s="213" customFormat="1" x14ac:dyDescent="0.25">
      <c r="A88" s="310">
        <v>423</v>
      </c>
      <c r="B88" s="304" t="s">
        <v>360</v>
      </c>
      <c r="C88" s="427">
        <f>SUM(C89:C89)</f>
        <v>689048</v>
      </c>
      <c r="D88" s="427">
        <f>SUM(D89:D89)</f>
        <v>94998.75</v>
      </c>
      <c r="E88" s="427">
        <f>SUM(E89:E89)</f>
        <v>453991</v>
      </c>
      <c r="F88" s="427">
        <f>SUM(F89:F89)</f>
        <v>357500</v>
      </c>
      <c r="G88" s="422">
        <f t="shared" ref="G88:G89" si="32">F88/E88*100</f>
        <v>78.746054437202488</v>
      </c>
      <c r="H88" s="215"/>
      <c r="I88" s="215"/>
    </row>
    <row r="89" spans="1:12" x14ac:dyDescent="0.25">
      <c r="A89" s="311">
        <v>4231</v>
      </c>
      <c r="B89" s="312" t="s">
        <v>329</v>
      </c>
      <c r="C89" s="430">
        <v>689048</v>
      </c>
      <c r="D89" s="430">
        <v>94998.75</v>
      </c>
      <c r="E89" s="430">
        <v>453991</v>
      </c>
      <c r="F89" s="430">
        <v>357500</v>
      </c>
      <c r="G89" s="413">
        <f t="shared" si="32"/>
        <v>78.746054437202488</v>
      </c>
      <c r="H89" s="215"/>
      <c r="I89" s="215"/>
    </row>
    <row r="90" spans="1:12" s="190" customFormat="1" x14ac:dyDescent="0.25">
      <c r="A90" s="333" t="s">
        <v>275</v>
      </c>
      <c r="B90" s="334" t="s">
        <v>276</v>
      </c>
      <c r="C90" s="415">
        <f>SUM(C91)</f>
        <v>10977929.360000001</v>
      </c>
      <c r="D90" s="415">
        <f>SUM(D91)</f>
        <v>5371017.71</v>
      </c>
      <c r="E90" s="415">
        <f>SUM(E91)</f>
        <v>12714860.430000002</v>
      </c>
      <c r="F90" s="415">
        <f>SUM(F91)</f>
        <v>6882952.7600000007</v>
      </c>
      <c r="G90" s="416">
        <f t="shared" si="1"/>
        <v>54.133136560115588</v>
      </c>
      <c r="H90" s="208"/>
      <c r="I90" s="208"/>
      <c r="J90" s="208"/>
      <c r="K90" s="208"/>
      <c r="L90" s="208"/>
    </row>
    <row r="91" spans="1:12" s="190" customFormat="1" x14ac:dyDescent="0.25">
      <c r="A91" s="327" t="s">
        <v>269</v>
      </c>
      <c r="B91" s="328" t="s">
        <v>277</v>
      </c>
      <c r="C91" s="417">
        <f>SUM(C92,C131,C177,C184,C189,C194)</f>
        <v>10977929.360000001</v>
      </c>
      <c r="D91" s="417">
        <f t="shared" ref="D91:F91" si="33">SUM(D92,D131,D177,D184,D189,D194)</f>
        <v>5371017.71</v>
      </c>
      <c r="E91" s="417">
        <f>SUM(E92,E131,E177,E184,E189,E194)</f>
        <v>12714860.430000002</v>
      </c>
      <c r="F91" s="417">
        <f t="shared" si="33"/>
        <v>6882952.7600000007</v>
      </c>
      <c r="G91" s="418">
        <f t="shared" si="1"/>
        <v>54.133136560115588</v>
      </c>
      <c r="H91" s="208"/>
      <c r="I91" s="208"/>
      <c r="J91" s="208"/>
      <c r="K91" s="208"/>
      <c r="L91" s="208"/>
    </row>
    <row r="92" spans="1:12" s="213" customFormat="1" x14ac:dyDescent="0.25">
      <c r="A92" s="329">
        <v>31</v>
      </c>
      <c r="B92" s="329" t="s">
        <v>58</v>
      </c>
      <c r="C92" s="419">
        <f>SUM(C93,C118)</f>
        <v>179562.46</v>
      </c>
      <c r="D92" s="419">
        <f>SUM(D93,D118)</f>
        <v>77600.459999999992</v>
      </c>
      <c r="E92" s="419">
        <f>SUM(E93,E118)</f>
        <v>324317.98</v>
      </c>
      <c r="F92" s="419">
        <f>SUM(F93,F118)</f>
        <v>51575.25</v>
      </c>
      <c r="G92" s="420">
        <f t="shared" si="1"/>
        <v>15.902679832921999</v>
      </c>
      <c r="H92" s="208"/>
      <c r="I92" s="214"/>
      <c r="J92" s="214"/>
      <c r="K92" s="214"/>
      <c r="L92" s="214"/>
    </row>
    <row r="93" spans="1:12" s="213" customFormat="1" x14ac:dyDescent="0.25">
      <c r="A93" s="303">
        <v>3</v>
      </c>
      <c r="B93" s="304" t="s">
        <v>49</v>
      </c>
      <c r="C93" s="427">
        <f>SUM(C94,C101,C107,C111)</f>
        <v>151230</v>
      </c>
      <c r="D93" s="427">
        <f>SUM(D94,D101,D107,D111)</f>
        <v>65077.84</v>
      </c>
      <c r="E93" s="427">
        <f>SUM(E94,E101,E107,E111)</f>
        <v>4317.9799999999996</v>
      </c>
      <c r="F93" s="427">
        <f>SUM(F94,F101,F107,F111)</f>
        <v>467.16</v>
      </c>
      <c r="G93" s="422">
        <f t="shared" si="1"/>
        <v>10.818947748715836</v>
      </c>
      <c r="H93" s="208"/>
      <c r="I93" s="214"/>
      <c r="J93" s="214"/>
      <c r="K93" s="214"/>
      <c r="L93" s="214"/>
    </row>
    <row r="94" spans="1:12" s="190" customFormat="1" ht="14.25" customHeight="1" x14ac:dyDescent="0.25">
      <c r="A94" s="305">
        <v>31</v>
      </c>
      <c r="B94" s="306" t="s">
        <v>16</v>
      </c>
      <c r="C94" s="423">
        <f>SUM(C95,C97,C99)</f>
        <v>34930</v>
      </c>
      <c r="D94" s="423">
        <f>SUM(D95,D99)</f>
        <v>14943.74</v>
      </c>
      <c r="E94" s="423">
        <f>SUM(E95,E97,E99)</f>
        <v>0</v>
      </c>
      <c r="F94" s="423">
        <f>SUM(F95,F99)</f>
        <v>0</v>
      </c>
      <c r="G94" s="422" t="e">
        <f t="shared" si="1"/>
        <v>#DIV/0!</v>
      </c>
      <c r="H94" s="208"/>
      <c r="I94" s="208"/>
      <c r="J94" s="223" t="e">
        <f>SUM(#REF!)</f>
        <v>#REF!</v>
      </c>
      <c r="K94" s="224" t="e">
        <f>SUM(#REF!)</f>
        <v>#REF!</v>
      </c>
      <c r="L94" s="190" t="e">
        <f>SUM(E94:I94)</f>
        <v>#DIV/0!</v>
      </c>
    </row>
    <row r="95" spans="1:12" s="213" customFormat="1" ht="14.25" customHeight="1" x14ac:dyDescent="0.25">
      <c r="A95" s="295">
        <v>311</v>
      </c>
      <c r="B95" s="307" t="s">
        <v>116</v>
      </c>
      <c r="C95" s="424">
        <f>SUM(C96)</f>
        <v>29000</v>
      </c>
      <c r="D95" s="424">
        <f>SUM(D96)</f>
        <v>13798.88</v>
      </c>
      <c r="E95" s="424">
        <f>SUM(E96)</f>
        <v>0</v>
      </c>
      <c r="F95" s="424">
        <f>SUM(F96)</f>
        <v>0</v>
      </c>
      <c r="G95" s="422" t="e">
        <f t="shared" si="1"/>
        <v>#DIV/0!</v>
      </c>
      <c r="H95" s="208"/>
      <c r="I95" s="214"/>
      <c r="J95" s="222"/>
      <c r="K95" s="222"/>
    </row>
    <row r="96" spans="1:12" ht="14.25" customHeight="1" x14ac:dyDescent="0.25">
      <c r="A96" s="296">
        <v>3111</v>
      </c>
      <c r="B96" s="308" t="s">
        <v>194</v>
      </c>
      <c r="C96" s="425">
        <v>29000</v>
      </c>
      <c r="D96" s="425">
        <v>13798.88</v>
      </c>
      <c r="E96" s="425">
        <v>0</v>
      </c>
      <c r="F96" s="425">
        <v>0</v>
      </c>
      <c r="G96" s="413" t="e">
        <f t="shared" si="1"/>
        <v>#DIV/0!</v>
      </c>
      <c r="H96" s="208"/>
      <c r="I96" s="219"/>
      <c r="J96" s="220"/>
      <c r="K96" s="220"/>
    </row>
    <row r="97" spans="1:12" s="213" customFormat="1" ht="15.75" customHeight="1" x14ac:dyDescent="0.25">
      <c r="A97" s="295">
        <v>312</v>
      </c>
      <c r="B97" s="307" t="s">
        <v>122</v>
      </c>
      <c r="C97" s="424">
        <f>SUM(C98)</f>
        <v>2300</v>
      </c>
      <c r="D97" s="421">
        <f>SUM(D98)</f>
        <v>0</v>
      </c>
      <c r="E97" s="424">
        <f>SUM(E98)</f>
        <v>0</v>
      </c>
      <c r="F97" s="421">
        <f>SUM(F98)</f>
        <v>0</v>
      </c>
      <c r="G97" s="422" t="e">
        <f t="shared" si="1"/>
        <v>#DIV/0!</v>
      </c>
      <c r="H97" s="208"/>
      <c r="I97" s="214"/>
    </row>
    <row r="98" spans="1:12" x14ac:dyDescent="0.25">
      <c r="A98" s="296" t="s">
        <v>206</v>
      </c>
      <c r="B98" s="308" t="s">
        <v>122</v>
      </c>
      <c r="C98" s="425">
        <v>2300</v>
      </c>
      <c r="D98" s="425">
        <v>0</v>
      </c>
      <c r="E98" s="425">
        <v>0</v>
      </c>
      <c r="F98" s="425">
        <v>0</v>
      </c>
      <c r="G98" s="413" t="e">
        <f t="shared" si="1"/>
        <v>#DIV/0!</v>
      </c>
      <c r="H98" s="208"/>
      <c r="I98" s="219"/>
      <c r="J98" s="219"/>
      <c r="K98" s="219"/>
      <c r="L98" s="219"/>
    </row>
    <row r="99" spans="1:12" s="213" customFormat="1" ht="14.25" customHeight="1" x14ac:dyDescent="0.25">
      <c r="A99" s="295">
        <v>313</v>
      </c>
      <c r="B99" s="307" t="s">
        <v>117</v>
      </c>
      <c r="C99" s="421">
        <f>SUM(C100:C100)</f>
        <v>3630</v>
      </c>
      <c r="D99" s="421">
        <f>SUM(D100:D100)</f>
        <v>1144.8599999999999</v>
      </c>
      <c r="E99" s="421">
        <f>SUM(E100:E100)</f>
        <v>0</v>
      </c>
      <c r="F99" s="421">
        <f>SUM(F100:F100)</f>
        <v>0</v>
      </c>
      <c r="G99" s="422" t="e">
        <f t="shared" ref="G99:G167" si="34">F99/E99*100</f>
        <v>#DIV/0!</v>
      </c>
      <c r="H99" s="208"/>
      <c r="I99" s="214"/>
      <c r="J99" s="222"/>
      <c r="K99" s="222"/>
    </row>
    <row r="100" spans="1:12" ht="14.25" customHeight="1" x14ac:dyDescent="0.25">
      <c r="A100" s="296">
        <v>3132</v>
      </c>
      <c r="B100" s="308" t="s">
        <v>195</v>
      </c>
      <c r="C100" s="425">
        <v>3630</v>
      </c>
      <c r="D100" s="425">
        <v>1144.8599999999999</v>
      </c>
      <c r="E100" s="425">
        <v>0</v>
      </c>
      <c r="F100" s="425">
        <v>0</v>
      </c>
      <c r="G100" s="413" t="e">
        <f t="shared" si="34"/>
        <v>#DIV/0!</v>
      </c>
      <c r="H100" s="208"/>
      <c r="I100" s="219"/>
      <c r="J100" s="220"/>
      <c r="K100" s="220"/>
    </row>
    <row r="101" spans="1:12" s="190" customFormat="1" ht="15.75" customHeight="1" x14ac:dyDescent="0.25">
      <c r="A101" s="305">
        <v>32</v>
      </c>
      <c r="B101" s="306" t="s">
        <v>17</v>
      </c>
      <c r="C101" s="426">
        <f>SUM(C102,C104)</f>
        <v>106850</v>
      </c>
      <c r="D101" s="426">
        <f t="shared" ref="D101:F101" si="35">SUM(D102,D104)</f>
        <v>47629.88</v>
      </c>
      <c r="E101" s="426">
        <f>SUM(E102,E104)</f>
        <v>0</v>
      </c>
      <c r="F101" s="426">
        <f t="shared" si="35"/>
        <v>0</v>
      </c>
      <c r="G101" s="422" t="e">
        <f t="shared" si="34"/>
        <v>#DIV/0!</v>
      </c>
      <c r="H101" s="208"/>
      <c r="I101" s="208"/>
    </row>
    <row r="102" spans="1:12" s="213" customFormat="1" ht="15.75" customHeight="1" x14ac:dyDescent="0.25">
      <c r="A102" s="295">
        <v>322</v>
      </c>
      <c r="B102" s="307" t="s">
        <v>124</v>
      </c>
      <c r="C102" s="421">
        <f>SUM(C103:C103)</f>
        <v>15070</v>
      </c>
      <c r="D102" s="421">
        <f t="shared" ref="D102:F102" si="36">SUM(D103:D103)</f>
        <v>0</v>
      </c>
      <c r="E102" s="421">
        <f>SUM(E103:E103)</f>
        <v>0</v>
      </c>
      <c r="F102" s="421">
        <f t="shared" si="36"/>
        <v>0</v>
      </c>
      <c r="G102" s="422" t="e">
        <f t="shared" si="34"/>
        <v>#DIV/0!</v>
      </c>
      <c r="H102" s="208"/>
      <c r="I102" s="214"/>
    </row>
    <row r="103" spans="1:12" x14ac:dyDescent="0.25">
      <c r="A103" s="296" t="s">
        <v>200</v>
      </c>
      <c r="B103" s="308" t="s">
        <v>141</v>
      </c>
      <c r="C103" s="425">
        <v>15070</v>
      </c>
      <c r="D103" s="425">
        <v>0</v>
      </c>
      <c r="E103" s="425">
        <v>0</v>
      </c>
      <c r="F103" s="425">
        <v>0</v>
      </c>
      <c r="G103" s="413" t="e">
        <f t="shared" si="34"/>
        <v>#DIV/0!</v>
      </c>
      <c r="H103" s="208"/>
      <c r="I103" s="219"/>
      <c r="J103" s="219"/>
      <c r="K103" s="219"/>
      <c r="L103" s="219"/>
    </row>
    <row r="104" spans="1:12" s="213" customFormat="1" ht="15.75" customHeight="1" x14ac:dyDescent="0.25">
      <c r="A104" s="295">
        <v>323</v>
      </c>
      <c r="B104" s="307" t="s">
        <v>110</v>
      </c>
      <c r="C104" s="421">
        <f>SUM(C105:C106)</f>
        <v>91780</v>
      </c>
      <c r="D104" s="421">
        <f t="shared" ref="D104:F104" si="37">SUM(D105:D106)</f>
        <v>47629.88</v>
      </c>
      <c r="E104" s="421">
        <v>0</v>
      </c>
      <c r="F104" s="421">
        <f t="shared" si="37"/>
        <v>0</v>
      </c>
      <c r="G104" s="422" t="e">
        <f t="shared" si="34"/>
        <v>#DIV/0!</v>
      </c>
      <c r="H104" s="208"/>
      <c r="I104" s="214"/>
    </row>
    <row r="105" spans="1:12" x14ac:dyDescent="0.25">
      <c r="A105" s="296" t="s">
        <v>209</v>
      </c>
      <c r="B105" s="308" t="s">
        <v>210</v>
      </c>
      <c r="C105" s="425">
        <v>66280</v>
      </c>
      <c r="D105" s="425">
        <v>47629.88</v>
      </c>
      <c r="E105" s="425">
        <v>0</v>
      </c>
      <c r="F105" s="425">
        <v>0</v>
      </c>
      <c r="G105" s="413" t="e">
        <f t="shared" si="34"/>
        <v>#DIV/0!</v>
      </c>
      <c r="H105" s="208"/>
      <c r="I105" s="219"/>
      <c r="J105" s="219"/>
      <c r="K105" s="219"/>
      <c r="L105" s="219"/>
    </row>
    <row r="106" spans="1:12" x14ac:dyDescent="0.25">
      <c r="A106" s="296">
        <v>3239</v>
      </c>
      <c r="B106" s="308" t="s">
        <v>145</v>
      </c>
      <c r="C106" s="425">
        <v>25500</v>
      </c>
      <c r="D106" s="425">
        <v>0</v>
      </c>
      <c r="E106" s="425">
        <v>0</v>
      </c>
      <c r="F106" s="425">
        <v>0</v>
      </c>
      <c r="G106" s="413" t="e">
        <f t="shared" si="34"/>
        <v>#DIV/0!</v>
      </c>
      <c r="H106" s="208"/>
      <c r="I106" s="219"/>
      <c r="J106" s="219"/>
      <c r="K106" s="219"/>
      <c r="L106" s="219"/>
    </row>
    <row r="107" spans="1:12" s="190" customFormat="1" ht="15.75" customHeight="1" x14ac:dyDescent="0.25">
      <c r="A107" s="305">
        <v>34</v>
      </c>
      <c r="B107" s="306" t="s">
        <v>20</v>
      </c>
      <c r="C107" s="426">
        <f>SUM(C108)</f>
        <v>8000</v>
      </c>
      <c r="D107" s="426">
        <f t="shared" ref="D107:F107" si="38">SUM(D108)</f>
        <v>2504.2200000000003</v>
      </c>
      <c r="E107" s="426">
        <f>SUM(E108)</f>
        <v>2867.98</v>
      </c>
      <c r="F107" s="426">
        <f t="shared" si="38"/>
        <v>467.16</v>
      </c>
      <c r="G107" s="422">
        <f t="shared" si="34"/>
        <v>16.288816518943648</v>
      </c>
      <c r="H107" s="208"/>
      <c r="I107" s="208"/>
    </row>
    <row r="108" spans="1:12" s="213" customFormat="1" ht="15.75" customHeight="1" x14ac:dyDescent="0.25">
      <c r="A108" s="295">
        <v>343</v>
      </c>
      <c r="B108" s="307" t="s">
        <v>127</v>
      </c>
      <c r="C108" s="421">
        <f>SUM(C109:C110)</f>
        <v>8000</v>
      </c>
      <c r="D108" s="421">
        <f t="shared" ref="D108:F108" si="39">SUM(D109:D110)</f>
        <v>2504.2200000000003</v>
      </c>
      <c r="E108" s="421">
        <f>SUM(E109:E110)</f>
        <v>2867.98</v>
      </c>
      <c r="F108" s="421">
        <f t="shared" si="39"/>
        <v>467.16</v>
      </c>
      <c r="G108" s="422">
        <f t="shared" si="34"/>
        <v>16.288816518943648</v>
      </c>
      <c r="H108" s="208"/>
      <c r="I108" s="214"/>
    </row>
    <row r="109" spans="1:12" x14ac:dyDescent="0.25">
      <c r="A109" s="296">
        <v>3433</v>
      </c>
      <c r="B109" s="308" t="s">
        <v>278</v>
      </c>
      <c r="C109" s="425">
        <v>3318</v>
      </c>
      <c r="D109" s="425">
        <v>2182.73</v>
      </c>
      <c r="E109" s="425">
        <v>1318</v>
      </c>
      <c r="F109" s="425">
        <v>455.75</v>
      </c>
      <c r="G109" s="413">
        <f t="shared" si="34"/>
        <v>34.578907435508341</v>
      </c>
      <c r="H109" s="208"/>
      <c r="I109" s="219"/>
      <c r="J109" s="219"/>
      <c r="K109" s="219"/>
      <c r="L109" s="219"/>
    </row>
    <row r="110" spans="1:12" x14ac:dyDescent="0.25">
      <c r="A110" s="296">
        <v>3434</v>
      </c>
      <c r="B110" s="308" t="s">
        <v>279</v>
      </c>
      <c r="C110" s="425">
        <v>4682</v>
      </c>
      <c r="D110" s="425">
        <v>321.49</v>
      </c>
      <c r="E110" s="425">
        <v>1549.98</v>
      </c>
      <c r="F110" s="425">
        <v>11.41</v>
      </c>
      <c r="G110" s="413">
        <f t="shared" si="34"/>
        <v>0.73613853081975256</v>
      </c>
      <c r="H110" s="208"/>
      <c r="I110" s="219"/>
      <c r="J110" s="219"/>
      <c r="K110" s="219"/>
      <c r="L110" s="219"/>
    </row>
    <row r="111" spans="1:12" s="190" customFormat="1" ht="15.75" customHeight="1" x14ac:dyDescent="0.25">
      <c r="A111" s="305">
        <v>38</v>
      </c>
      <c r="B111" s="306" t="s">
        <v>118</v>
      </c>
      <c r="C111" s="426">
        <f>SUM(C112,C115)</f>
        <v>1450</v>
      </c>
      <c r="D111" s="426">
        <f t="shared" ref="D111:F111" si="40">SUM(D112,D115)</f>
        <v>0</v>
      </c>
      <c r="E111" s="426">
        <f>SUM(E112,E115)</f>
        <v>1450</v>
      </c>
      <c r="F111" s="426">
        <f t="shared" si="40"/>
        <v>0</v>
      </c>
      <c r="G111" s="422">
        <f t="shared" si="34"/>
        <v>0</v>
      </c>
      <c r="H111" s="208"/>
      <c r="I111" s="208"/>
    </row>
    <row r="112" spans="1:12" s="213" customFormat="1" ht="15.75" customHeight="1" x14ac:dyDescent="0.25">
      <c r="A112" s="295">
        <v>381</v>
      </c>
      <c r="B112" s="307" t="s">
        <v>119</v>
      </c>
      <c r="C112" s="421">
        <f>SUM(C113:C114)</f>
        <v>1327</v>
      </c>
      <c r="D112" s="421">
        <f t="shared" ref="D112:F112" si="41">SUM(D113:D114)</f>
        <v>0</v>
      </c>
      <c r="E112" s="421">
        <f>SUM(E113:E114)</f>
        <v>1327</v>
      </c>
      <c r="F112" s="421">
        <f t="shared" si="41"/>
        <v>0</v>
      </c>
      <c r="G112" s="422">
        <f t="shared" si="34"/>
        <v>0</v>
      </c>
      <c r="H112" s="208"/>
      <c r="I112" s="214"/>
    </row>
    <row r="113" spans="1:14" x14ac:dyDescent="0.25">
      <c r="A113" s="296">
        <v>3811</v>
      </c>
      <c r="B113" s="308" t="s">
        <v>280</v>
      </c>
      <c r="C113" s="425">
        <v>265</v>
      </c>
      <c r="D113" s="425">
        <v>0</v>
      </c>
      <c r="E113" s="425">
        <v>265</v>
      </c>
      <c r="F113" s="425">
        <v>0</v>
      </c>
      <c r="G113" s="413">
        <f t="shared" si="34"/>
        <v>0</v>
      </c>
      <c r="H113" s="208"/>
      <c r="I113" s="219"/>
      <c r="J113" s="219"/>
      <c r="K113" s="219"/>
      <c r="L113" s="219"/>
    </row>
    <row r="114" spans="1:14" x14ac:dyDescent="0.25">
      <c r="A114" s="296">
        <v>3812</v>
      </c>
      <c r="B114" s="308" t="s">
        <v>281</v>
      </c>
      <c r="C114" s="425">
        <v>1062</v>
      </c>
      <c r="D114" s="425">
        <v>0</v>
      </c>
      <c r="E114" s="425">
        <v>1062</v>
      </c>
      <c r="F114" s="425">
        <v>0</v>
      </c>
      <c r="G114" s="413">
        <f t="shared" si="34"/>
        <v>0</v>
      </c>
      <c r="H114" s="208"/>
      <c r="I114" s="219"/>
      <c r="J114" s="219"/>
      <c r="K114" s="219"/>
      <c r="L114" s="219"/>
    </row>
    <row r="115" spans="1:14" s="213" customFormat="1" ht="15.75" customHeight="1" x14ac:dyDescent="0.25">
      <c r="A115" s="295">
        <v>383</v>
      </c>
      <c r="B115" s="307" t="s">
        <v>306</v>
      </c>
      <c r="C115" s="421">
        <f>SUM(C116:C117)</f>
        <v>123</v>
      </c>
      <c r="D115" s="421">
        <f t="shared" ref="D115:F115" si="42">SUM(D116:D117)</f>
        <v>0</v>
      </c>
      <c r="E115" s="421">
        <f>SUM(E116:E117)</f>
        <v>123</v>
      </c>
      <c r="F115" s="421">
        <f t="shared" si="42"/>
        <v>0</v>
      </c>
      <c r="G115" s="422">
        <f t="shared" si="34"/>
        <v>0</v>
      </c>
      <c r="H115" s="208"/>
      <c r="I115" s="214"/>
    </row>
    <row r="116" spans="1:14" x14ac:dyDescent="0.25">
      <c r="A116" s="296">
        <v>3834</v>
      </c>
      <c r="B116" s="308" t="s">
        <v>285</v>
      </c>
      <c r="C116" s="425">
        <v>61.5</v>
      </c>
      <c r="D116" s="425">
        <v>0</v>
      </c>
      <c r="E116" s="425">
        <v>61.5</v>
      </c>
      <c r="F116" s="425">
        <v>0</v>
      </c>
      <c r="G116" s="413">
        <f t="shared" si="34"/>
        <v>0</v>
      </c>
      <c r="H116" s="208"/>
      <c r="I116" s="219"/>
      <c r="J116" s="219"/>
      <c r="K116" s="219"/>
      <c r="L116" s="219"/>
    </row>
    <row r="117" spans="1:14" x14ac:dyDescent="0.25">
      <c r="A117" s="296">
        <v>3835</v>
      </c>
      <c r="B117" s="308" t="s">
        <v>286</v>
      </c>
      <c r="C117" s="425">
        <v>61.5</v>
      </c>
      <c r="D117" s="425">
        <v>0</v>
      </c>
      <c r="E117" s="425">
        <v>61.5</v>
      </c>
      <c r="F117" s="425">
        <v>0</v>
      </c>
      <c r="G117" s="413">
        <f t="shared" si="34"/>
        <v>0</v>
      </c>
      <c r="H117" s="208"/>
      <c r="I117" s="219"/>
      <c r="J117" s="219"/>
      <c r="K117" s="219"/>
      <c r="L117" s="219"/>
    </row>
    <row r="118" spans="1:14" s="215" customFormat="1" x14ac:dyDescent="0.2">
      <c r="A118" s="294">
        <v>4</v>
      </c>
      <c r="B118" s="302" t="s">
        <v>21</v>
      </c>
      <c r="C118" s="429">
        <f>SUM(C122,C119,)</f>
        <v>28332.46</v>
      </c>
      <c r="D118" s="429">
        <f>SUM(D122,D119,)</f>
        <v>12522.62</v>
      </c>
      <c r="E118" s="429">
        <f>SUM(E122,E119,)</f>
        <v>320000</v>
      </c>
      <c r="F118" s="429">
        <f>SUM(F122,F119,)</f>
        <v>51108.09</v>
      </c>
      <c r="G118" s="422">
        <f t="shared" si="34"/>
        <v>15.971278125</v>
      </c>
    </row>
    <row r="119" spans="1:14" s="217" customFormat="1" x14ac:dyDescent="0.2">
      <c r="A119" s="309">
        <v>41</v>
      </c>
      <c r="B119" s="301" t="s">
        <v>282</v>
      </c>
      <c r="C119" s="428">
        <f>SUM(C120,)</f>
        <v>4000</v>
      </c>
      <c r="D119" s="428">
        <f>SUM(D120,)</f>
        <v>1596.76</v>
      </c>
      <c r="E119" s="428">
        <f>SUM(E120,)</f>
        <v>0</v>
      </c>
      <c r="F119" s="428">
        <f>SUM(F120,)</f>
        <v>0</v>
      </c>
      <c r="G119" s="422" t="e">
        <f t="shared" si="34"/>
        <v>#DIV/0!</v>
      </c>
      <c r="H119" s="215"/>
      <c r="I119" s="215"/>
    </row>
    <row r="120" spans="1:14" s="213" customFormat="1" x14ac:dyDescent="0.25">
      <c r="A120" s="310">
        <v>412</v>
      </c>
      <c r="B120" s="304" t="s">
        <v>111</v>
      </c>
      <c r="C120" s="427">
        <f>SUM(C121:C121)</f>
        <v>4000</v>
      </c>
      <c r="D120" s="427">
        <f>SUM(D121:D121)</f>
        <v>1596.76</v>
      </c>
      <c r="E120" s="427">
        <f>SUM(E121:E121)</f>
        <v>0</v>
      </c>
      <c r="F120" s="427">
        <f>SUM(F121:F121)</f>
        <v>0</v>
      </c>
      <c r="G120" s="422" t="e">
        <f t="shared" si="34"/>
        <v>#DIV/0!</v>
      </c>
      <c r="H120" s="215"/>
      <c r="I120" s="215"/>
      <c r="N120" s="338"/>
    </row>
    <row r="121" spans="1:14" x14ac:dyDescent="0.25">
      <c r="A121" s="311">
        <v>4124</v>
      </c>
      <c r="B121" s="312" t="s">
        <v>283</v>
      </c>
      <c r="C121" s="430">
        <v>4000</v>
      </c>
      <c r="D121" s="430">
        <v>1596.76</v>
      </c>
      <c r="E121" s="430">
        <v>0</v>
      </c>
      <c r="F121" s="430">
        <v>0</v>
      </c>
      <c r="G121" s="413" t="e">
        <f t="shared" si="34"/>
        <v>#DIV/0!</v>
      </c>
      <c r="H121" s="215"/>
      <c r="I121" s="215"/>
    </row>
    <row r="122" spans="1:14" s="217" customFormat="1" x14ac:dyDescent="0.2">
      <c r="A122" s="309">
        <v>42</v>
      </c>
      <c r="B122" s="301" t="s">
        <v>22</v>
      </c>
      <c r="C122" s="428">
        <f>SUM(C123,C129)</f>
        <v>24332.46</v>
      </c>
      <c r="D122" s="428">
        <f t="shared" ref="D122:F122" si="43">SUM(D123,D129)</f>
        <v>10925.86</v>
      </c>
      <c r="E122" s="428">
        <f t="shared" si="43"/>
        <v>320000</v>
      </c>
      <c r="F122" s="428">
        <f t="shared" si="43"/>
        <v>51108.09</v>
      </c>
      <c r="G122" s="422">
        <f t="shared" si="34"/>
        <v>15.971278125</v>
      </c>
      <c r="H122" s="215"/>
      <c r="I122" s="215"/>
    </row>
    <row r="123" spans="1:14" s="213" customFormat="1" x14ac:dyDescent="0.25">
      <c r="A123" s="310">
        <v>422</v>
      </c>
      <c r="B123" s="304" t="s">
        <v>113</v>
      </c>
      <c r="C123" s="427">
        <f>SUM(C124:C128)</f>
        <v>19332.46</v>
      </c>
      <c r="D123" s="427">
        <f t="shared" ref="D123:F123" si="44">SUM(D124:D128)</f>
        <v>5925.8600000000006</v>
      </c>
      <c r="E123" s="427">
        <f t="shared" si="44"/>
        <v>320000</v>
      </c>
      <c r="F123" s="427">
        <f t="shared" si="44"/>
        <v>51108.09</v>
      </c>
      <c r="G123" s="422">
        <f t="shared" si="34"/>
        <v>15.971278125</v>
      </c>
      <c r="H123" s="215"/>
      <c r="I123" s="215"/>
    </row>
    <row r="124" spans="1:14" s="213" customFormat="1" x14ac:dyDescent="0.25">
      <c r="A124" s="330">
        <v>4221</v>
      </c>
      <c r="B124" s="331" t="s">
        <v>227</v>
      </c>
      <c r="C124" s="431">
        <v>1094</v>
      </c>
      <c r="D124" s="431">
        <v>159.05000000000001</v>
      </c>
      <c r="E124" s="431">
        <v>0</v>
      </c>
      <c r="F124" s="431">
        <v>2094.27</v>
      </c>
      <c r="G124" s="413" t="e">
        <f t="shared" si="34"/>
        <v>#DIV/0!</v>
      </c>
      <c r="H124" s="215"/>
      <c r="I124" s="215"/>
    </row>
    <row r="125" spans="1:14" x14ac:dyDescent="0.25">
      <c r="A125" s="311">
        <v>4222</v>
      </c>
      <c r="B125" s="312" t="s">
        <v>225</v>
      </c>
      <c r="C125" s="430">
        <v>3531</v>
      </c>
      <c r="D125" s="430">
        <v>1374.93</v>
      </c>
      <c r="E125" s="430">
        <v>20000</v>
      </c>
      <c r="F125" s="430">
        <v>1537.5</v>
      </c>
      <c r="G125" s="413">
        <f t="shared" si="34"/>
        <v>7.6875</v>
      </c>
      <c r="H125" s="215"/>
      <c r="I125" s="215"/>
    </row>
    <row r="126" spans="1:14" x14ac:dyDescent="0.25">
      <c r="A126" s="311">
        <v>4223</v>
      </c>
      <c r="B126" s="312" t="s">
        <v>284</v>
      </c>
      <c r="C126" s="430">
        <v>2716.46</v>
      </c>
      <c r="D126" s="430">
        <v>0</v>
      </c>
      <c r="E126" s="430">
        <v>0</v>
      </c>
      <c r="F126" s="430">
        <v>0</v>
      </c>
      <c r="G126" s="413" t="e">
        <f t="shared" si="34"/>
        <v>#DIV/0!</v>
      </c>
      <c r="H126" s="215"/>
      <c r="I126" s="215"/>
    </row>
    <row r="127" spans="1:14" x14ac:dyDescent="0.25">
      <c r="A127" s="311">
        <v>4224</v>
      </c>
      <c r="B127" s="312" t="s">
        <v>274</v>
      </c>
      <c r="C127" s="430">
        <v>11991</v>
      </c>
      <c r="D127" s="430">
        <v>4391.88</v>
      </c>
      <c r="E127" s="430">
        <v>300000</v>
      </c>
      <c r="F127" s="430">
        <v>44179.68</v>
      </c>
      <c r="G127" s="413">
        <f t="shared" si="34"/>
        <v>14.726559999999999</v>
      </c>
      <c r="H127" s="215"/>
      <c r="I127" s="215"/>
    </row>
    <row r="128" spans="1:14" x14ac:dyDescent="0.25">
      <c r="A128" s="311">
        <v>4227</v>
      </c>
      <c r="B128" s="312" t="s">
        <v>367</v>
      </c>
      <c r="C128" s="430">
        <v>0</v>
      </c>
      <c r="D128" s="430">
        <v>0</v>
      </c>
      <c r="E128" s="430">
        <v>0</v>
      </c>
      <c r="F128" s="430">
        <v>3296.64</v>
      </c>
      <c r="G128" s="413" t="e">
        <f t="shared" ref="G128" si="45">F128/E128*100</f>
        <v>#DIV/0!</v>
      </c>
      <c r="H128" s="215"/>
      <c r="I128" s="215"/>
    </row>
    <row r="129" spans="1:12" s="213" customFormat="1" x14ac:dyDescent="0.25">
      <c r="A129" s="310">
        <v>423</v>
      </c>
      <c r="B129" s="304" t="s">
        <v>360</v>
      </c>
      <c r="C129" s="427">
        <f>SUM(C130:C130)</f>
        <v>5000</v>
      </c>
      <c r="D129" s="427">
        <f>SUM(D130:D130)</f>
        <v>5000</v>
      </c>
      <c r="E129" s="427">
        <f>SUM(E130:E130)</f>
        <v>0</v>
      </c>
      <c r="F129" s="427">
        <f>SUM(F130:F130)</f>
        <v>0</v>
      </c>
      <c r="G129" s="422" t="e">
        <f t="shared" si="34"/>
        <v>#DIV/0!</v>
      </c>
      <c r="H129" s="215"/>
      <c r="I129" s="215"/>
    </row>
    <row r="130" spans="1:12" x14ac:dyDescent="0.25">
      <c r="A130" s="311">
        <v>4231</v>
      </c>
      <c r="B130" s="312" t="s">
        <v>329</v>
      </c>
      <c r="C130" s="430">
        <v>5000</v>
      </c>
      <c r="D130" s="430">
        <v>5000</v>
      </c>
      <c r="E130" s="430">
        <v>0</v>
      </c>
      <c r="F130" s="430">
        <v>0</v>
      </c>
      <c r="G130" s="413" t="e">
        <f t="shared" si="34"/>
        <v>#DIV/0!</v>
      </c>
      <c r="H130" s="215"/>
      <c r="I130" s="215"/>
    </row>
    <row r="131" spans="1:12" s="213" customFormat="1" x14ac:dyDescent="0.25">
      <c r="A131" s="329">
        <v>41</v>
      </c>
      <c r="B131" s="329" t="s">
        <v>61</v>
      </c>
      <c r="C131" s="432">
        <f t="shared" ref="C131:F131" si="46">SUM(C132)</f>
        <v>10525620.9</v>
      </c>
      <c r="D131" s="432">
        <f t="shared" si="46"/>
        <v>5292770.8499999996</v>
      </c>
      <c r="E131" s="432">
        <f t="shared" si="46"/>
        <v>12374229.710000001</v>
      </c>
      <c r="F131" s="432">
        <f t="shared" si="46"/>
        <v>6829264.7100000009</v>
      </c>
      <c r="G131" s="420">
        <f t="shared" si="34"/>
        <v>55.189412755777909</v>
      </c>
      <c r="H131" s="208"/>
      <c r="I131" s="214"/>
      <c r="J131" s="214"/>
      <c r="K131" s="214"/>
      <c r="L131" s="214"/>
    </row>
    <row r="132" spans="1:12" s="213" customFormat="1" x14ac:dyDescent="0.25">
      <c r="A132" s="303">
        <v>3</v>
      </c>
      <c r="B132" s="304" t="s">
        <v>49</v>
      </c>
      <c r="C132" s="427">
        <f>SUM(C133,C143,C174)</f>
        <v>10525620.9</v>
      </c>
      <c r="D132" s="427">
        <f>SUM(D133,D143,D174)</f>
        <v>5292770.8499999996</v>
      </c>
      <c r="E132" s="427">
        <f>SUM(E133,E143,E174)</f>
        <v>12374229.710000001</v>
      </c>
      <c r="F132" s="427">
        <f>SUM(F133,F143,F174)</f>
        <v>6829264.7100000009</v>
      </c>
      <c r="G132" s="422">
        <f t="shared" si="34"/>
        <v>55.189412755777909</v>
      </c>
      <c r="H132" s="208"/>
      <c r="I132" s="214"/>
      <c r="J132" s="214"/>
      <c r="K132" s="214"/>
      <c r="L132" s="214"/>
    </row>
    <row r="133" spans="1:12" s="190" customFormat="1" ht="15.75" customHeight="1" x14ac:dyDescent="0.25">
      <c r="A133" s="305">
        <v>31</v>
      </c>
      <c r="B133" s="306" t="s">
        <v>16</v>
      </c>
      <c r="C133" s="426">
        <f>SUM(C134,C138,C140)</f>
        <v>9350000</v>
      </c>
      <c r="D133" s="426">
        <f>SUM(D134,D138,D140)</f>
        <v>4522576.3099999996</v>
      </c>
      <c r="E133" s="426">
        <f>SUM(E134,E138,E140)</f>
        <v>10443815.710000001</v>
      </c>
      <c r="F133" s="426">
        <f>SUM(F134,F138,F140)</f>
        <v>6037888.3800000008</v>
      </c>
      <c r="G133" s="422">
        <f t="shared" si="34"/>
        <v>57.813049824487948</v>
      </c>
      <c r="H133" s="208"/>
      <c r="I133" s="208"/>
    </row>
    <row r="134" spans="1:12" s="213" customFormat="1" ht="14.25" customHeight="1" x14ac:dyDescent="0.25">
      <c r="A134" s="295">
        <v>311</v>
      </c>
      <c r="B134" s="307" t="s">
        <v>116</v>
      </c>
      <c r="C134" s="424">
        <f>SUM(C135:C137)</f>
        <v>8111914</v>
      </c>
      <c r="D134" s="424">
        <f>SUM(D135:D137)</f>
        <v>3917842.12</v>
      </c>
      <c r="E134" s="424">
        <f>SUM(E135:E137)</f>
        <v>9037729.7100000009</v>
      </c>
      <c r="F134" s="424">
        <f>SUM(F135:F137)</f>
        <v>5253712.2600000007</v>
      </c>
      <c r="G134" s="422">
        <f t="shared" si="34"/>
        <v>58.130884952079413</v>
      </c>
      <c r="H134" s="208"/>
      <c r="I134" s="214"/>
      <c r="J134" s="222"/>
      <c r="K134" s="222"/>
    </row>
    <row r="135" spans="1:12" ht="14.25" customHeight="1" x14ac:dyDescent="0.25">
      <c r="A135" s="296">
        <v>3111</v>
      </c>
      <c r="B135" s="308" t="s">
        <v>194</v>
      </c>
      <c r="C135" s="425">
        <v>6513914</v>
      </c>
      <c r="D135" s="425">
        <v>3457545.48</v>
      </c>
      <c r="E135" s="425">
        <v>8000000</v>
      </c>
      <c r="F135" s="425">
        <v>4951119.9000000004</v>
      </c>
      <c r="G135" s="413">
        <f t="shared" si="34"/>
        <v>61.888998749999999</v>
      </c>
      <c r="H135" s="208"/>
      <c r="I135" s="219"/>
      <c r="J135" s="220"/>
      <c r="K135" s="220"/>
    </row>
    <row r="136" spans="1:12" ht="14.25" customHeight="1" x14ac:dyDescent="0.25">
      <c r="A136" s="296">
        <v>3113</v>
      </c>
      <c r="B136" s="308" t="s">
        <v>287</v>
      </c>
      <c r="C136" s="425">
        <v>776000</v>
      </c>
      <c r="D136" s="425">
        <v>191243.4</v>
      </c>
      <c r="E136" s="425">
        <v>476000</v>
      </c>
      <c r="F136" s="425">
        <v>302592.36</v>
      </c>
      <c r="G136" s="413">
        <f t="shared" si="34"/>
        <v>63.569823529411764</v>
      </c>
      <c r="H136" s="208"/>
      <c r="I136" s="219"/>
      <c r="J136" s="220"/>
      <c r="K136" s="220"/>
    </row>
    <row r="137" spans="1:12" ht="14.25" customHeight="1" x14ac:dyDescent="0.25">
      <c r="A137" s="296">
        <v>3114</v>
      </c>
      <c r="B137" s="308" t="s">
        <v>288</v>
      </c>
      <c r="C137" s="425">
        <v>822000</v>
      </c>
      <c r="D137" s="425">
        <v>269053.24</v>
      </c>
      <c r="E137" s="425">
        <v>561729.71</v>
      </c>
      <c r="F137" s="425">
        <v>0</v>
      </c>
      <c r="G137" s="413">
        <f t="shared" si="34"/>
        <v>0</v>
      </c>
      <c r="H137" s="208"/>
      <c r="I137" s="219"/>
      <c r="J137" s="220"/>
      <c r="K137" s="220"/>
    </row>
    <row r="138" spans="1:12" s="213" customFormat="1" ht="15.75" customHeight="1" x14ac:dyDescent="0.25">
      <c r="A138" s="295">
        <v>312</v>
      </c>
      <c r="B138" s="307" t="s">
        <v>122</v>
      </c>
      <c r="C138" s="421">
        <f>SUM(C139)</f>
        <v>145995</v>
      </c>
      <c r="D138" s="421">
        <f>SUM(D139)</f>
        <v>121671.26</v>
      </c>
      <c r="E138" s="421">
        <f>SUM(E139)</f>
        <v>205995</v>
      </c>
      <c r="F138" s="421">
        <f>SUM(F139)</f>
        <v>114052.19</v>
      </c>
      <c r="G138" s="422">
        <f t="shared" si="34"/>
        <v>55.366484623413193</v>
      </c>
      <c r="H138" s="208"/>
      <c r="I138" s="214"/>
    </row>
    <row r="139" spans="1:12" x14ac:dyDescent="0.25">
      <c r="A139" s="296" t="s">
        <v>206</v>
      </c>
      <c r="B139" s="308" t="s">
        <v>122</v>
      </c>
      <c r="C139" s="425">
        <v>145995</v>
      </c>
      <c r="D139" s="425">
        <v>121671.26</v>
      </c>
      <c r="E139" s="425">
        <v>205995</v>
      </c>
      <c r="F139" s="425">
        <v>114052.19</v>
      </c>
      <c r="G139" s="413">
        <f t="shared" si="34"/>
        <v>55.366484623413193</v>
      </c>
      <c r="H139" s="208"/>
      <c r="I139" s="219"/>
      <c r="J139" s="219"/>
      <c r="K139" s="219"/>
      <c r="L139" s="219"/>
    </row>
    <row r="140" spans="1:12" s="213" customFormat="1" ht="14.25" customHeight="1" x14ac:dyDescent="0.25">
      <c r="A140" s="295">
        <v>313</v>
      </c>
      <c r="B140" s="307" t="s">
        <v>117</v>
      </c>
      <c r="C140" s="421">
        <f>SUM(C141:C142)</f>
        <v>1092091</v>
      </c>
      <c r="D140" s="421">
        <f>SUM(D141:D142)</f>
        <v>483062.93000000005</v>
      </c>
      <c r="E140" s="421">
        <f>SUM(E141:E142)</f>
        <v>1200091</v>
      </c>
      <c r="F140" s="421">
        <f>SUM(F141:F142)</f>
        <v>670123.92999999993</v>
      </c>
      <c r="G140" s="422">
        <f t="shared" si="34"/>
        <v>55.839426343502275</v>
      </c>
      <c r="H140" s="208"/>
      <c r="I140" s="214"/>
      <c r="J140" s="222"/>
      <c r="K140" s="222"/>
    </row>
    <row r="141" spans="1:12" ht="14.25" customHeight="1" x14ac:dyDescent="0.25">
      <c r="A141" s="296">
        <v>3132</v>
      </c>
      <c r="B141" s="308" t="s">
        <v>195</v>
      </c>
      <c r="C141" s="425">
        <v>1092000</v>
      </c>
      <c r="D141" s="425">
        <v>482605.34</v>
      </c>
      <c r="E141" s="425">
        <v>1200000</v>
      </c>
      <c r="F141" s="425">
        <v>670009.59999999998</v>
      </c>
      <c r="G141" s="413">
        <f t="shared" si="34"/>
        <v>55.834133333333334</v>
      </c>
      <c r="H141" s="208"/>
      <c r="I141" s="219"/>
      <c r="J141" s="220"/>
      <c r="K141" s="220"/>
    </row>
    <row r="142" spans="1:12" ht="14.25" customHeight="1" x14ac:dyDescent="0.25">
      <c r="A142" s="296">
        <v>3133</v>
      </c>
      <c r="B142" s="308" t="s">
        <v>196</v>
      </c>
      <c r="C142" s="425">
        <v>91</v>
      </c>
      <c r="D142" s="425">
        <v>457.59</v>
      </c>
      <c r="E142" s="425">
        <v>91</v>
      </c>
      <c r="F142" s="425">
        <v>114.33</v>
      </c>
      <c r="G142" s="413">
        <f t="shared" si="34"/>
        <v>125.63736263736263</v>
      </c>
      <c r="H142" s="208"/>
      <c r="I142" s="219"/>
      <c r="J142" s="220"/>
      <c r="K142" s="220"/>
    </row>
    <row r="143" spans="1:12" s="190" customFormat="1" ht="15.75" customHeight="1" x14ac:dyDescent="0.25">
      <c r="A143" s="305">
        <v>32</v>
      </c>
      <c r="B143" s="306" t="s">
        <v>17</v>
      </c>
      <c r="C143" s="426">
        <f>SUM(C144,C148,C155,C165,C167)</f>
        <v>1171638.8999999999</v>
      </c>
      <c r="D143" s="426">
        <f t="shared" ref="D143:F143" si="47">SUM(D144,D148,D155,D165,D167)</f>
        <v>768748.42</v>
      </c>
      <c r="E143" s="426">
        <f t="shared" si="47"/>
        <v>1926432</v>
      </c>
      <c r="F143" s="426">
        <f t="shared" si="47"/>
        <v>790002.01000000013</v>
      </c>
      <c r="G143" s="422">
        <f t="shared" si="34"/>
        <v>41.008559347020821</v>
      </c>
      <c r="H143" s="208"/>
      <c r="I143" s="208"/>
    </row>
    <row r="144" spans="1:12" s="213" customFormat="1" ht="15.75" customHeight="1" x14ac:dyDescent="0.25">
      <c r="A144" s="295">
        <v>321</v>
      </c>
      <c r="B144" s="307" t="s">
        <v>123</v>
      </c>
      <c r="C144" s="421">
        <f>SUM(C145:C147)</f>
        <v>195766</v>
      </c>
      <c r="D144" s="421">
        <f>SUM(D145:D147)</f>
        <v>162618.81</v>
      </c>
      <c r="E144" s="421">
        <f>SUM(E145:E147)</f>
        <v>320766</v>
      </c>
      <c r="F144" s="421">
        <f>SUM(F145:F147)</f>
        <v>175431.71</v>
      </c>
      <c r="G144" s="422">
        <f t="shared" si="34"/>
        <v>54.691491616941946</v>
      </c>
      <c r="H144" s="208"/>
      <c r="I144" s="214"/>
    </row>
    <row r="145" spans="1:12" x14ac:dyDescent="0.25">
      <c r="A145" s="296" t="s">
        <v>197</v>
      </c>
      <c r="B145" s="308" t="s">
        <v>198</v>
      </c>
      <c r="C145" s="425">
        <v>4645</v>
      </c>
      <c r="D145" s="425">
        <v>4887.3999999999996</v>
      </c>
      <c r="E145" s="425">
        <v>4645</v>
      </c>
      <c r="F145" s="425">
        <v>8294.74</v>
      </c>
      <c r="G145" s="413">
        <f t="shared" si="34"/>
        <v>178.57351991388589</v>
      </c>
      <c r="H145" s="208"/>
      <c r="I145" s="219"/>
      <c r="J145" s="219"/>
      <c r="K145" s="219"/>
      <c r="L145" s="219"/>
    </row>
    <row r="146" spans="1:12" x14ac:dyDescent="0.25">
      <c r="A146" s="296" t="s">
        <v>199</v>
      </c>
      <c r="B146" s="308" t="s">
        <v>131</v>
      </c>
      <c r="C146" s="425">
        <v>185812</v>
      </c>
      <c r="D146" s="425">
        <v>132226.31</v>
      </c>
      <c r="E146" s="425">
        <v>260812</v>
      </c>
      <c r="F146" s="425">
        <v>144593.78</v>
      </c>
      <c r="G146" s="413">
        <f t="shared" si="34"/>
        <v>55.439849393432816</v>
      </c>
      <c r="H146" s="208"/>
      <c r="I146" s="219"/>
      <c r="J146" s="219"/>
      <c r="K146" s="219"/>
      <c r="L146" s="219"/>
    </row>
    <row r="147" spans="1:12" x14ac:dyDescent="0.25">
      <c r="A147" s="296">
        <v>3213</v>
      </c>
      <c r="B147" s="308" t="s">
        <v>132</v>
      </c>
      <c r="C147" s="425">
        <v>5309</v>
      </c>
      <c r="D147" s="425">
        <v>25505.1</v>
      </c>
      <c r="E147" s="425">
        <v>55309</v>
      </c>
      <c r="F147" s="425">
        <v>22543.19</v>
      </c>
      <c r="G147" s="413">
        <f t="shared" si="34"/>
        <v>40.758628794590393</v>
      </c>
      <c r="H147" s="208"/>
      <c r="I147" s="219"/>
      <c r="J147" s="219"/>
      <c r="K147" s="219"/>
      <c r="L147" s="219"/>
    </row>
    <row r="148" spans="1:12" s="213" customFormat="1" ht="15.75" customHeight="1" x14ac:dyDescent="0.25">
      <c r="A148" s="295">
        <v>322</v>
      </c>
      <c r="B148" s="307" t="s">
        <v>124</v>
      </c>
      <c r="C148" s="421">
        <f>SUM(C149:C154)</f>
        <v>455355.9</v>
      </c>
      <c r="D148" s="421">
        <f>SUM(D149:D154)</f>
        <v>300019.21000000002</v>
      </c>
      <c r="E148" s="421">
        <f>SUM(E149:E154)</f>
        <v>812428</v>
      </c>
      <c r="F148" s="421">
        <f>SUM(F149:F154)</f>
        <v>230035.16999999998</v>
      </c>
      <c r="G148" s="422">
        <f t="shared" si="34"/>
        <v>28.314530026045382</v>
      </c>
      <c r="H148" s="208"/>
      <c r="I148" s="214"/>
    </row>
    <row r="149" spans="1:12" x14ac:dyDescent="0.25">
      <c r="A149" s="296" t="s">
        <v>200</v>
      </c>
      <c r="B149" s="308" t="s">
        <v>141</v>
      </c>
      <c r="C149" s="425">
        <v>17563</v>
      </c>
      <c r="D149" s="425">
        <v>13981.25</v>
      </c>
      <c r="E149" s="425">
        <v>27563</v>
      </c>
      <c r="F149" s="425">
        <v>14532.3</v>
      </c>
      <c r="G149" s="413">
        <f t="shared" si="34"/>
        <v>52.723941515800163</v>
      </c>
      <c r="H149" s="208"/>
      <c r="I149" s="219"/>
      <c r="J149" s="219"/>
      <c r="K149" s="219"/>
      <c r="L149" s="219"/>
    </row>
    <row r="150" spans="1:12" x14ac:dyDescent="0.25">
      <c r="A150" s="296">
        <v>3222</v>
      </c>
      <c r="B150" s="308" t="s">
        <v>142</v>
      </c>
      <c r="C150" s="425">
        <v>79151</v>
      </c>
      <c r="D150" s="425">
        <v>42900.78</v>
      </c>
      <c r="E150" s="425">
        <v>89151</v>
      </c>
      <c r="F150" s="425">
        <v>7067.41</v>
      </c>
      <c r="G150" s="413">
        <f t="shared" si="34"/>
        <v>7.9274601518771526</v>
      </c>
      <c r="H150" s="208"/>
      <c r="I150" s="219"/>
      <c r="J150" s="219"/>
      <c r="K150" s="219"/>
      <c r="L150" s="219"/>
    </row>
    <row r="151" spans="1:12" x14ac:dyDescent="0.25">
      <c r="A151" s="296" t="s">
        <v>201</v>
      </c>
      <c r="B151" s="308" t="s">
        <v>202</v>
      </c>
      <c r="C151" s="425">
        <v>347427.9</v>
      </c>
      <c r="D151" s="425">
        <v>184923.59</v>
      </c>
      <c r="E151" s="425">
        <v>400000</v>
      </c>
      <c r="F151" s="425">
        <v>178299.35</v>
      </c>
      <c r="G151" s="413">
        <f t="shared" si="34"/>
        <v>44.574837500000001</v>
      </c>
      <c r="H151" s="208"/>
      <c r="I151" s="219"/>
      <c r="J151" s="219"/>
      <c r="K151" s="219"/>
      <c r="L151" s="219"/>
    </row>
    <row r="152" spans="1:12" x14ac:dyDescent="0.25">
      <c r="A152" s="296" t="s">
        <v>203</v>
      </c>
      <c r="B152" s="308" t="s">
        <v>204</v>
      </c>
      <c r="C152" s="425">
        <v>6636</v>
      </c>
      <c r="D152" s="425">
        <v>47715.66</v>
      </c>
      <c r="E152" s="425">
        <v>16636</v>
      </c>
      <c r="F152" s="425">
        <v>462.19</v>
      </c>
      <c r="G152" s="413">
        <f t="shared" si="34"/>
        <v>2.7782519836499158</v>
      </c>
      <c r="H152" s="208"/>
      <c r="I152" s="219"/>
      <c r="J152" s="219"/>
      <c r="K152" s="219"/>
      <c r="L152" s="219"/>
    </row>
    <row r="153" spans="1:12" x14ac:dyDescent="0.25">
      <c r="A153" s="296">
        <v>3225</v>
      </c>
      <c r="B153" s="308" t="s">
        <v>133</v>
      </c>
      <c r="C153" s="425">
        <v>1924</v>
      </c>
      <c r="D153" s="425">
        <v>10497.93</v>
      </c>
      <c r="E153" s="425">
        <v>25424</v>
      </c>
      <c r="F153" s="425">
        <v>29673.919999999998</v>
      </c>
      <c r="G153" s="413">
        <f t="shared" si="34"/>
        <v>116.71617369414726</v>
      </c>
      <c r="H153" s="208"/>
      <c r="I153" s="219"/>
      <c r="J153" s="219"/>
      <c r="K153" s="219"/>
      <c r="L153" s="219"/>
    </row>
    <row r="154" spans="1:12" x14ac:dyDescent="0.25">
      <c r="A154" s="296">
        <v>3227</v>
      </c>
      <c r="B154" s="308" t="s">
        <v>271</v>
      </c>
      <c r="C154" s="425">
        <v>2654</v>
      </c>
      <c r="D154" s="425">
        <v>0</v>
      </c>
      <c r="E154" s="425">
        <v>253654</v>
      </c>
      <c r="F154" s="425">
        <v>0</v>
      </c>
      <c r="G154" s="413">
        <f t="shared" si="34"/>
        <v>0</v>
      </c>
      <c r="H154" s="208"/>
      <c r="I154" s="219"/>
      <c r="J154" s="219"/>
      <c r="K154" s="219"/>
      <c r="L154" s="219"/>
    </row>
    <row r="155" spans="1:12" s="213" customFormat="1" ht="15.75" customHeight="1" x14ac:dyDescent="0.25">
      <c r="A155" s="295">
        <v>323</v>
      </c>
      <c r="B155" s="307" t="s">
        <v>110</v>
      </c>
      <c r="C155" s="421">
        <f>SUM(C156:C164)</f>
        <v>449445</v>
      </c>
      <c r="D155" s="421">
        <f>SUM(D156:D164)</f>
        <v>237377.12</v>
      </c>
      <c r="E155" s="421">
        <f>SUM(E156:E164)</f>
        <v>720166</v>
      </c>
      <c r="F155" s="421">
        <f>SUM(F156:F164)</f>
        <v>302416.17000000004</v>
      </c>
      <c r="G155" s="422">
        <f t="shared" si="34"/>
        <v>41.992564214361693</v>
      </c>
      <c r="H155" s="208"/>
      <c r="I155" s="214"/>
    </row>
    <row r="156" spans="1:12" x14ac:dyDescent="0.25">
      <c r="A156" s="296" t="s">
        <v>207</v>
      </c>
      <c r="B156" s="308" t="s">
        <v>208</v>
      </c>
      <c r="C156" s="425">
        <v>23226</v>
      </c>
      <c r="D156" s="425">
        <v>8189.33</v>
      </c>
      <c r="E156" s="425">
        <v>23226</v>
      </c>
      <c r="F156" s="425">
        <v>7876.67</v>
      </c>
      <c r="G156" s="413">
        <f t="shared" si="34"/>
        <v>33.913157668130545</v>
      </c>
      <c r="H156" s="208"/>
      <c r="I156" s="219"/>
      <c r="J156" s="219"/>
      <c r="K156" s="219"/>
      <c r="L156" s="219"/>
    </row>
    <row r="157" spans="1:12" x14ac:dyDescent="0.25">
      <c r="A157" s="296" t="s">
        <v>209</v>
      </c>
      <c r="B157" s="308" t="s">
        <v>210</v>
      </c>
      <c r="C157" s="425">
        <v>121236</v>
      </c>
      <c r="D157" s="425">
        <v>77794.36</v>
      </c>
      <c r="E157" s="425">
        <v>308067</v>
      </c>
      <c r="F157" s="425">
        <v>132633.41</v>
      </c>
      <c r="G157" s="413">
        <f t="shared" si="34"/>
        <v>43.05342993569581</v>
      </c>
      <c r="H157" s="208"/>
      <c r="I157" s="219"/>
      <c r="J157" s="219"/>
      <c r="K157" s="219"/>
      <c r="L157" s="219"/>
    </row>
    <row r="158" spans="1:12" x14ac:dyDescent="0.25">
      <c r="A158" s="296">
        <v>3233</v>
      </c>
      <c r="B158" s="308" t="s">
        <v>289</v>
      </c>
      <c r="C158" s="425">
        <v>3318</v>
      </c>
      <c r="D158" s="425">
        <v>1758.54</v>
      </c>
      <c r="E158" s="425">
        <v>3318</v>
      </c>
      <c r="F158" s="425">
        <v>2239.65</v>
      </c>
      <c r="G158" s="413">
        <f t="shared" si="34"/>
        <v>67.5</v>
      </c>
      <c r="H158" s="208"/>
      <c r="I158" s="219"/>
      <c r="J158" s="219"/>
      <c r="K158" s="219"/>
      <c r="L158" s="219"/>
    </row>
    <row r="159" spans="1:12" x14ac:dyDescent="0.25">
      <c r="A159" s="296" t="s">
        <v>211</v>
      </c>
      <c r="B159" s="308" t="s">
        <v>212</v>
      </c>
      <c r="C159" s="425">
        <v>15927</v>
      </c>
      <c r="D159" s="425">
        <v>8525.6299999999992</v>
      </c>
      <c r="E159" s="425">
        <v>15927</v>
      </c>
      <c r="F159" s="425">
        <v>6949.31</v>
      </c>
      <c r="G159" s="413">
        <f t="shared" si="34"/>
        <v>43.632259684811956</v>
      </c>
      <c r="H159" s="208"/>
      <c r="I159" s="219"/>
      <c r="J159" s="219"/>
      <c r="K159" s="219"/>
      <c r="L159" s="219"/>
    </row>
    <row r="160" spans="1:12" x14ac:dyDescent="0.25">
      <c r="A160" s="296">
        <v>3235</v>
      </c>
      <c r="B160" s="308" t="s">
        <v>147</v>
      </c>
      <c r="C160" s="425">
        <v>199084</v>
      </c>
      <c r="D160" s="425">
        <v>81491.92</v>
      </c>
      <c r="E160" s="425">
        <v>199084</v>
      </c>
      <c r="F160" s="425">
        <v>87210.63</v>
      </c>
      <c r="G160" s="413">
        <f t="shared" si="34"/>
        <v>43.805946233750582</v>
      </c>
      <c r="H160" s="208"/>
      <c r="I160" s="219"/>
      <c r="J160" s="219"/>
      <c r="K160" s="219"/>
      <c r="L160" s="219"/>
    </row>
    <row r="161" spans="1:12" x14ac:dyDescent="0.25">
      <c r="A161" s="296">
        <v>3236</v>
      </c>
      <c r="B161" s="308" t="s">
        <v>143</v>
      </c>
      <c r="C161" s="425">
        <v>36501</v>
      </c>
      <c r="D161" s="425">
        <v>1490</v>
      </c>
      <c r="E161" s="425">
        <v>46501</v>
      </c>
      <c r="F161" s="425">
        <v>5370</v>
      </c>
      <c r="G161" s="413">
        <f t="shared" si="34"/>
        <v>11.548138749704307</v>
      </c>
      <c r="H161" s="208"/>
      <c r="I161" s="219"/>
      <c r="J161" s="219"/>
      <c r="K161" s="219"/>
      <c r="L161" s="219"/>
    </row>
    <row r="162" spans="1:12" x14ac:dyDescent="0.25">
      <c r="A162" s="296">
        <v>3237</v>
      </c>
      <c r="B162" s="308" t="s">
        <v>144</v>
      </c>
      <c r="C162" s="425">
        <v>6637</v>
      </c>
      <c r="D162" s="425">
        <v>21317.54</v>
      </c>
      <c r="E162" s="425">
        <v>56637</v>
      </c>
      <c r="F162" s="425">
        <v>16624.16</v>
      </c>
      <c r="G162" s="413">
        <f t="shared" si="34"/>
        <v>29.35211963910518</v>
      </c>
      <c r="H162" s="208"/>
      <c r="I162" s="219"/>
      <c r="J162" s="219"/>
      <c r="K162" s="219"/>
      <c r="L162" s="219"/>
    </row>
    <row r="163" spans="1:12" x14ac:dyDescent="0.25">
      <c r="A163" s="296" t="s">
        <v>213</v>
      </c>
      <c r="B163" s="308" t="s">
        <v>214</v>
      </c>
      <c r="C163" s="425">
        <v>5309</v>
      </c>
      <c r="D163" s="438">
        <v>7450.53</v>
      </c>
      <c r="E163" s="438">
        <v>29199</v>
      </c>
      <c r="F163" s="438">
        <v>18019.12</v>
      </c>
      <c r="G163" s="413">
        <f t="shared" si="34"/>
        <v>61.711428473577854</v>
      </c>
      <c r="H163" s="208"/>
      <c r="I163" s="219"/>
      <c r="J163" s="219"/>
      <c r="K163" s="219"/>
      <c r="L163" s="219"/>
    </row>
    <row r="164" spans="1:12" x14ac:dyDescent="0.25">
      <c r="A164" s="296" t="s">
        <v>215</v>
      </c>
      <c r="B164" s="308" t="s">
        <v>145</v>
      </c>
      <c r="C164" s="425">
        <v>38207</v>
      </c>
      <c r="D164" s="425">
        <v>29359.27</v>
      </c>
      <c r="E164" s="425">
        <v>38207</v>
      </c>
      <c r="F164" s="425">
        <v>25493.22</v>
      </c>
      <c r="G164" s="413">
        <f t="shared" si="34"/>
        <v>66.723951108435628</v>
      </c>
      <c r="H164" s="208"/>
      <c r="I164" s="219"/>
      <c r="J164" s="219"/>
      <c r="K164" s="219"/>
      <c r="L164" s="219"/>
    </row>
    <row r="165" spans="1:12" s="213" customFormat="1" ht="31.5" customHeight="1" x14ac:dyDescent="0.25">
      <c r="A165" s="295">
        <v>325</v>
      </c>
      <c r="B165" s="307" t="s">
        <v>368</v>
      </c>
      <c r="C165" s="421">
        <f>SUM(C166)</f>
        <v>0</v>
      </c>
      <c r="D165" s="421">
        <f t="shared" ref="D165:F165" si="48">SUM(D166)</f>
        <v>0</v>
      </c>
      <c r="E165" s="421">
        <f t="shared" si="48"/>
        <v>0</v>
      </c>
      <c r="F165" s="421">
        <f t="shared" si="48"/>
        <v>43447.03</v>
      </c>
      <c r="G165" s="422" t="e">
        <f t="shared" ref="G165:G166" si="49">F165/E165*100</f>
        <v>#DIV/0!</v>
      </c>
      <c r="H165" s="208"/>
      <c r="I165" s="214"/>
    </row>
    <row r="166" spans="1:12" x14ac:dyDescent="0.25">
      <c r="A166" s="296">
        <v>3251</v>
      </c>
      <c r="B166" s="308" t="s">
        <v>369</v>
      </c>
      <c r="C166" s="425">
        <v>0</v>
      </c>
      <c r="D166" s="425">
        <v>0</v>
      </c>
      <c r="E166" s="425">
        <v>0</v>
      </c>
      <c r="F166" s="425">
        <v>43447.03</v>
      </c>
      <c r="G166" s="413" t="e">
        <f t="shared" si="49"/>
        <v>#DIV/0!</v>
      </c>
      <c r="H166" s="208"/>
      <c r="I166" s="219"/>
      <c r="J166" s="219"/>
      <c r="K166" s="219"/>
      <c r="L166" s="219"/>
    </row>
    <row r="167" spans="1:12" s="213" customFormat="1" ht="15.75" customHeight="1" x14ac:dyDescent="0.25">
      <c r="A167" s="295">
        <v>329</v>
      </c>
      <c r="B167" s="307" t="s">
        <v>125</v>
      </c>
      <c r="C167" s="421">
        <f>SUM(C168:C173)</f>
        <v>71072</v>
      </c>
      <c r="D167" s="421">
        <f>SUM(D168:D173)</f>
        <v>68733.279999999999</v>
      </c>
      <c r="E167" s="421">
        <f>SUM(E168:E173)</f>
        <v>73072</v>
      </c>
      <c r="F167" s="421">
        <f>SUM(F168:F173)</f>
        <v>38671.93</v>
      </c>
      <c r="G167" s="422">
        <f t="shared" si="34"/>
        <v>52.923048500109481</v>
      </c>
      <c r="H167" s="208"/>
      <c r="I167" s="214"/>
    </row>
    <row r="168" spans="1:12" ht="31.5" x14ac:dyDescent="0.25">
      <c r="A168" s="296" t="s">
        <v>216</v>
      </c>
      <c r="B168" s="308" t="s">
        <v>217</v>
      </c>
      <c r="C168" s="425">
        <v>9954</v>
      </c>
      <c r="D168" s="425">
        <v>5920.82</v>
      </c>
      <c r="E168" s="425">
        <v>9954</v>
      </c>
      <c r="F168" s="425">
        <v>6334.34</v>
      </c>
      <c r="G168" s="413">
        <f t="shared" ref="G168:G204" si="50">F168/E168*100</f>
        <v>63.636126180429976</v>
      </c>
      <c r="H168" s="208"/>
      <c r="I168" s="219"/>
      <c r="J168" s="219"/>
      <c r="K168" s="219"/>
      <c r="L168" s="219"/>
    </row>
    <row r="169" spans="1:12" x14ac:dyDescent="0.25">
      <c r="A169" s="296">
        <v>3292</v>
      </c>
      <c r="B169" s="308" t="s">
        <v>290</v>
      </c>
      <c r="C169" s="425">
        <v>34508</v>
      </c>
      <c r="D169" s="425">
        <v>20168.759999999998</v>
      </c>
      <c r="E169" s="425">
        <v>34508</v>
      </c>
      <c r="F169" s="425">
        <v>17553.310000000001</v>
      </c>
      <c r="G169" s="413">
        <f t="shared" si="50"/>
        <v>50.8673640894865</v>
      </c>
      <c r="H169" s="208"/>
      <c r="I169" s="219"/>
      <c r="J169" s="219"/>
      <c r="K169" s="219"/>
      <c r="L169" s="219"/>
    </row>
    <row r="170" spans="1:12" x14ac:dyDescent="0.25">
      <c r="A170" s="296" t="s">
        <v>218</v>
      </c>
      <c r="B170" s="308" t="s">
        <v>219</v>
      </c>
      <c r="C170" s="425">
        <v>2654</v>
      </c>
      <c r="D170" s="425">
        <v>159.19999999999999</v>
      </c>
      <c r="E170" s="425">
        <v>2654</v>
      </c>
      <c r="F170" s="425">
        <v>700.83</v>
      </c>
      <c r="G170" s="413">
        <f t="shared" si="50"/>
        <v>26.406556141672947</v>
      </c>
      <c r="H170" s="208"/>
      <c r="I170" s="339"/>
      <c r="J170" s="219"/>
      <c r="K170" s="219"/>
      <c r="L170" s="219"/>
    </row>
    <row r="171" spans="1:12" x14ac:dyDescent="0.25">
      <c r="A171" s="296">
        <v>3295</v>
      </c>
      <c r="B171" s="308" t="s">
        <v>220</v>
      </c>
      <c r="C171" s="425">
        <v>19908</v>
      </c>
      <c r="D171" s="425">
        <v>23679.25</v>
      </c>
      <c r="E171" s="425">
        <v>19908</v>
      </c>
      <c r="F171" s="425">
        <v>12575</v>
      </c>
      <c r="G171" s="413">
        <f t="shared" si="50"/>
        <v>63.1655615832831</v>
      </c>
      <c r="H171" s="208"/>
      <c r="I171" s="219"/>
      <c r="J171" s="219"/>
      <c r="K171" s="219"/>
      <c r="L171" s="219"/>
    </row>
    <row r="172" spans="1:12" x14ac:dyDescent="0.25">
      <c r="A172" s="296">
        <v>3296</v>
      </c>
      <c r="B172" s="308" t="s">
        <v>291</v>
      </c>
      <c r="C172" s="425">
        <v>3982</v>
      </c>
      <c r="D172" s="425">
        <v>18805.25</v>
      </c>
      <c r="E172" s="425">
        <v>5982</v>
      </c>
      <c r="F172" s="425">
        <v>1491.18</v>
      </c>
      <c r="G172" s="413">
        <f t="shared" si="50"/>
        <v>24.927783350050152</v>
      </c>
      <c r="H172" s="208"/>
      <c r="I172" s="219"/>
      <c r="J172" s="219"/>
      <c r="K172" s="219"/>
      <c r="L172" s="219"/>
    </row>
    <row r="173" spans="1:12" x14ac:dyDescent="0.25">
      <c r="A173" s="296" t="s">
        <v>221</v>
      </c>
      <c r="B173" s="308" t="s">
        <v>125</v>
      </c>
      <c r="C173" s="425">
        <v>66</v>
      </c>
      <c r="D173" s="425">
        <v>0</v>
      </c>
      <c r="E173" s="425">
        <v>66</v>
      </c>
      <c r="F173" s="425">
        <v>17.27</v>
      </c>
      <c r="G173" s="413">
        <f t="shared" si="50"/>
        <v>26.166666666666664</v>
      </c>
      <c r="H173" s="208"/>
      <c r="I173" s="219"/>
      <c r="J173" s="219"/>
      <c r="K173" s="219"/>
      <c r="L173" s="219"/>
    </row>
    <row r="174" spans="1:12" s="190" customFormat="1" ht="15.75" customHeight="1" x14ac:dyDescent="0.25">
      <c r="A174" s="305">
        <v>34</v>
      </c>
      <c r="B174" s="306" t="s">
        <v>20</v>
      </c>
      <c r="C174" s="426">
        <f>SUM(C175)</f>
        <v>3982</v>
      </c>
      <c r="D174" s="426">
        <f>SUM(D175)</f>
        <v>1446.12</v>
      </c>
      <c r="E174" s="426">
        <f>SUM(E175)</f>
        <v>3982</v>
      </c>
      <c r="F174" s="426">
        <f>SUM(F175)</f>
        <v>1374.32</v>
      </c>
      <c r="G174" s="422">
        <f t="shared" si="50"/>
        <v>34.513309894525364</v>
      </c>
      <c r="H174" s="208"/>
      <c r="I174" s="208"/>
    </row>
    <row r="175" spans="1:12" s="213" customFormat="1" ht="15.75" customHeight="1" x14ac:dyDescent="0.25">
      <c r="A175" s="295">
        <v>343</v>
      </c>
      <c r="B175" s="307" t="s">
        <v>127</v>
      </c>
      <c r="C175" s="421">
        <f>SUM(C176)</f>
        <v>3982</v>
      </c>
      <c r="D175" s="421">
        <f t="shared" ref="D175:F175" si="51">SUM(D176)</f>
        <v>1446.12</v>
      </c>
      <c r="E175" s="421">
        <f>SUM(E176)</f>
        <v>3982</v>
      </c>
      <c r="F175" s="421">
        <f t="shared" si="51"/>
        <v>1374.32</v>
      </c>
      <c r="G175" s="422">
        <f t="shared" si="50"/>
        <v>34.513309894525364</v>
      </c>
      <c r="H175" s="208"/>
      <c r="I175" s="214"/>
    </row>
    <row r="176" spans="1:12" x14ac:dyDescent="0.25">
      <c r="A176" s="296" t="s">
        <v>222</v>
      </c>
      <c r="B176" s="308" t="s">
        <v>223</v>
      </c>
      <c r="C176" s="425">
        <v>3982</v>
      </c>
      <c r="D176" s="425">
        <v>1446.12</v>
      </c>
      <c r="E176" s="425">
        <v>3982</v>
      </c>
      <c r="F176" s="425">
        <v>1374.32</v>
      </c>
      <c r="G176" s="413">
        <f t="shared" si="50"/>
        <v>34.513309894525364</v>
      </c>
      <c r="H176" s="208"/>
      <c r="I176" s="219"/>
      <c r="J176" s="219"/>
      <c r="K176" s="219"/>
      <c r="L176" s="219"/>
    </row>
    <row r="177" spans="1:14" s="213" customFormat="1" x14ac:dyDescent="0.25">
      <c r="A177" s="332">
        <v>52</v>
      </c>
      <c r="B177" s="332" t="s">
        <v>36</v>
      </c>
      <c r="C177" s="433">
        <f t="shared" ref="C177:F177" si="52">SUM(C178)</f>
        <v>265446</v>
      </c>
      <c r="D177" s="433">
        <f t="shared" si="52"/>
        <v>0</v>
      </c>
      <c r="E177" s="433">
        <f t="shared" si="52"/>
        <v>0</v>
      </c>
      <c r="F177" s="433">
        <f t="shared" si="52"/>
        <v>0</v>
      </c>
      <c r="G177" s="420" t="e">
        <f t="shared" si="50"/>
        <v>#DIV/0!</v>
      </c>
      <c r="H177" s="214"/>
      <c r="I177" s="214"/>
      <c r="J177" s="214"/>
      <c r="K177" s="214"/>
      <c r="L177" s="214"/>
      <c r="M177" s="214"/>
      <c r="N177" s="214"/>
    </row>
    <row r="178" spans="1:14" s="211" customFormat="1" x14ac:dyDescent="0.2">
      <c r="A178" s="313">
        <v>3</v>
      </c>
      <c r="B178" s="307" t="s">
        <v>49</v>
      </c>
      <c r="C178" s="421">
        <f>SUM(C179)</f>
        <v>265446</v>
      </c>
      <c r="D178" s="421">
        <f>SUM(D179)</f>
        <v>0</v>
      </c>
      <c r="E178" s="421">
        <f>SUM(E179)</f>
        <v>0</v>
      </c>
      <c r="F178" s="421">
        <f>SUM(F179)</f>
        <v>0</v>
      </c>
      <c r="G178" s="422" t="e">
        <f t="shared" si="50"/>
        <v>#DIV/0!</v>
      </c>
      <c r="J178" s="212"/>
      <c r="K178" s="212"/>
    </row>
    <row r="179" spans="1:14" s="190" customFormat="1" ht="15.75" customHeight="1" x14ac:dyDescent="0.25">
      <c r="A179" s="305">
        <v>31</v>
      </c>
      <c r="B179" s="306" t="s">
        <v>16</v>
      </c>
      <c r="C179" s="426">
        <f>SUM(C180,C182)</f>
        <v>265446</v>
      </c>
      <c r="D179" s="426">
        <f>SUM(D180,D182)</f>
        <v>0</v>
      </c>
      <c r="E179" s="426">
        <f>SUM(E180,E182)</f>
        <v>0</v>
      </c>
      <c r="F179" s="426">
        <f>SUM(F180,F182)</f>
        <v>0</v>
      </c>
      <c r="G179" s="422" t="e">
        <f t="shared" si="50"/>
        <v>#DIV/0!</v>
      </c>
      <c r="H179" s="208"/>
      <c r="I179" s="208"/>
    </row>
    <row r="180" spans="1:14" s="213" customFormat="1" ht="14.25" customHeight="1" x14ac:dyDescent="0.25">
      <c r="A180" s="295">
        <v>311</v>
      </c>
      <c r="B180" s="307" t="s">
        <v>116</v>
      </c>
      <c r="C180" s="424">
        <f>SUM(C181:C181)</f>
        <v>236911</v>
      </c>
      <c r="D180" s="424">
        <f>SUM(D181:D181)</f>
        <v>0</v>
      </c>
      <c r="E180" s="424">
        <f>SUM(E181:E181)</f>
        <v>0</v>
      </c>
      <c r="F180" s="424">
        <f>SUM(F181:F181)</f>
        <v>0</v>
      </c>
      <c r="G180" s="422" t="e">
        <f t="shared" si="50"/>
        <v>#DIV/0!</v>
      </c>
      <c r="H180" s="208"/>
      <c r="I180" s="214"/>
      <c r="J180" s="222"/>
      <c r="K180" s="222"/>
    </row>
    <row r="181" spans="1:14" ht="14.25" customHeight="1" x14ac:dyDescent="0.25">
      <c r="A181" s="296">
        <v>3114</v>
      </c>
      <c r="B181" s="308" t="s">
        <v>288</v>
      </c>
      <c r="C181" s="425">
        <v>236911</v>
      </c>
      <c r="D181" s="425">
        <v>0</v>
      </c>
      <c r="E181" s="425">
        <v>0</v>
      </c>
      <c r="F181" s="425">
        <v>0</v>
      </c>
      <c r="G181" s="413" t="e">
        <f t="shared" si="50"/>
        <v>#DIV/0!</v>
      </c>
      <c r="H181" s="208"/>
      <c r="I181" s="219"/>
      <c r="J181" s="220"/>
      <c r="K181" s="220"/>
    </row>
    <row r="182" spans="1:14" s="213" customFormat="1" ht="14.25" customHeight="1" x14ac:dyDescent="0.25">
      <c r="A182" s="295">
        <v>313</v>
      </c>
      <c r="B182" s="307" t="s">
        <v>117</v>
      </c>
      <c r="C182" s="421">
        <f>SUM(C183:C183)</f>
        <v>28535</v>
      </c>
      <c r="D182" s="421">
        <f>SUM(D183:D183)</f>
        <v>0</v>
      </c>
      <c r="E182" s="421">
        <f>SUM(E183:E183)</f>
        <v>0</v>
      </c>
      <c r="F182" s="421">
        <f>SUM(F183:F183)</f>
        <v>0</v>
      </c>
      <c r="G182" s="422" t="e">
        <f t="shared" si="50"/>
        <v>#DIV/0!</v>
      </c>
      <c r="H182" s="208"/>
      <c r="I182" s="214"/>
      <c r="J182" s="222"/>
      <c r="K182" s="222"/>
    </row>
    <row r="183" spans="1:14" ht="14.25" customHeight="1" x14ac:dyDescent="0.25">
      <c r="A183" s="296">
        <v>3132</v>
      </c>
      <c r="B183" s="308" t="s">
        <v>195</v>
      </c>
      <c r="C183" s="425">
        <v>28535</v>
      </c>
      <c r="D183" s="425">
        <v>0</v>
      </c>
      <c r="E183" s="425">
        <v>0</v>
      </c>
      <c r="F183" s="425">
        <v>0</v>
      </c>
      <c r="G183" s="413" t="e">
        <f t="shared" si="50"/>
        <v>#DIV/0!</v>
      </c>
      <c r="H183" s="208"/>
      <c r="I183" s="219"/>
      <c r="J183" s="220"/>
      <c r="K183" s="220"/>
    </row>
    <row r="184" spans="1:14" s="213" customFormat="1" x14ac:dyDescent="0.25">
      <c r="A184" s="332">
        <v>62</v>
      </c>
      <c r="B184" s="332" t="s">
        <v>244</v>
      </c>
      <c r="C184" s="433">
        <f>SUM(C185)</f>
        <v>0</v>
      </c>
      <c r="D184" s="433">
        <f t="shared" ref="D184" si="53">SUM(D185)</f>
        <v>646.4</v>
      </c>
      <c r="E184" s="433">
        <f t="shared" ref="E184" si="54">SUM(E185)</f>
        <v>9012.74</v>
      </c>
      <c r="F184" s="433">
        <f t="shared" ref="E184:F186" si="55">SUM(F185)</f>
        <v>2112.8000000000002</v>
      </c>
      <c r="G184" s="420">
        <f t="shared" si="50"/>
        <v>23.44237157623542</v>
      </c>
      <c r="H184" s="214"/>
      <c r="I184" s="214"/>
      <c r="J184" s="214"/>
      <c r="K184" s="214"/>
      <c r="L184" s="214"/>
      <c r="M184" s="214"/>
      <c r="N184" s="214"/>
    </row>
    <row r="185" spans="1:14" s="215" customFormat="1" x14ac:dyDescent="0.2">
      <c r="A185" s="294">
        <v>4</v>
      </c>
      <c r="B185" s="302" t="s">
        <v>21</v>
      </c>
      <c r="C185" s="429">
        <f>SUM(C186)</f>
        <v>0</v>
      </c>
      <c r="D185" s="429">
        <f>SUM(D186)</f>
        <v>646.4</v>
      </c>
      <c r="E185" s="429">
        <f t="shared" si="55"/>
        <v>9012.74</v>
      </c>
      <c r="F185" s="429">
        <f t="shared" si="55"/>
        <v>2112.8000000000002</v>
      </c>
      <c r="G185" s="422">
        <f t="shared" si="50"/>
        <v>23.44237157623542</v>
      </c>
    </row>
    <row r="186" spans="1:14" s="217" customFormat="1" x14ac:dyDescent="0.2">
      <c r="A186" s="309">
        <v>42</v>
      </c>
      <c r="B186" s="301" t="s">
        <v>22</v>
      </c>
      <c r="C186" s="428">
        <f>SUM(C187)</f>
        <v>0</v>
      </c>
      <c r="D186" s="428">
        <f>SUM(D187)</f>
        <v>646.4</v>
      </c>
      <c r="E186" s="428">
        <f t="shared" si="55"/>
        <v>9012.74</v>
      </c>
      <c r="F186" s="428">
        <f t="shared" si="55"/>
        <v>2112.8000000000002</v>
      </c>
      <c r="G186" s="422">
        <f t="shared" si="50"/>
        <v>23.44237157623542</v>
      </c>
      <c r="H186" s="215"/>
      <c r="I186" s="215"/>
    </row>
    <row r="187" spans="1:14" s="213" customFormat="1" x14ac:dyDescent="0.25">
      <c r="A187" s="310">
        <v>422</v>
      </c>
      <c r="B187" s="304" t="s">
        <v>113</v>
      </c>
      <c r="C187" s="427">
        <f>SUM(C188)</f>
        <v>0</v>
      </c>
      <c r="D187" s="427">
        <f t="shared" ref="D187:F187" si="56">SUM(D188)</f>
        <v>646.4</v>
      </c>
      <c r="E187" s="427">
        <f>SUM(E188)</f>
        <v>9012.74</v>
      </c>
      <c r="F187" s="427">
        <f t="shared" si="56"/>
        <v>2112.8000000000002</v>
      </c>
      <c r="G187" s="422">
        <f t="shared" si="50"/>
        <v>23.44237157623542</v>
      </c>
      <c r="H187" s="215"/>
      <c r="I187" s="215"/>
    </row>
    <row r="188" spans="1:14" x14ac:dyDescent="0.25">
      <c r="A188" s="311" t="s">
        <v>226</v>
      </c>
      <c r="B188" s="312" t="s">
        <v>227</v>
      </c>
      <c r="C188" s="430">
        <v>0</v>
      </c>
      <c r="D188" s="430">
        <v>646.4</v>
      </c>
      <c r="E188" s="430">
        <v>9012.74</v>
      </c>
      <c r="F188" s="430">
        <v>2112.8000000000002</v>
      </c>
      <c r="G188" s="413">
        <f t="shared" si="50"/>
        <v>23.44237157623542</v>
      </c>
      <c r="H188" s="215"/>
      <c r="I188" s="215"/>
    </row>
    <row r="189" spans="1:14" s="213" customFormat="1" x14ac:dyDescent="0.25">
      <c r="A189" s="332">
        <v>71</v>
      </c>
      <c r="B189" s="332" t="s">
        <v>292</v>
      </c>
      <c r="C189" s="433">
        <f t="shared" ref="C189:F190" si="57">SUM(C190)</f>
        <v>664</v>
      </c>
      <c r="D189" s="433">
        <f t="shared" si="57"/>
        <v>0</v>
      </c>
      <c r="E189" s="433">
        <f t="shared" si="57"/>
        <v>664</v>
      </c>
      <c r="F189" s="433">
        <f t="shared" si="57"/>
        <v>0</v>
      </c>
      <c r="G189" s="420">
        <f t="shared" si="50"/>
        <v>0</v>
      </c>
      <c r="H189" s="214"/>
      <c r="I189" s="214"/>
      <c r="J189" s="214"/>
      <c r="K189" s="214"/>
      <c r="L189" s="214"/>
      <c r="M189" s="214"/>
      <c r="N189" s="214"/>
    </row>
    <row r="190" spans="1:14" s="211" customFormat="1" x14ac:dyDescent="0.2">
      <c r="A190" s="313">
        <v>3</v>
      </c>
      <c r="B190" s="307" t="s">
        <v>49</v>
      </c>
      <c r="C190" s="421">
        <f t="shared" si="57"/>
        <v>664</v>
      </c>
      <c r="D190" s="421">
        <f t="shared" si="57"/>
        <v>0</v>
      </c>
      <c r="E190" s="421">
        <f t="shared" si="57"/>
        <v>664</v>
      </c>
      <c r="F190" s="421">
        <f t="shared" si="57"/>
        <v>0</v>
      </c>
      <c r="G190" s="422">
        <f t="shared" si="50"/>
        <v>0</v>
      </c>
      <c r="J190" s="212"/>
      <c r="K190" s="212"/>
    </row>
    <row r="191" spans="1:14" s="190" customFormat="1" ht="14.45" customHeight="1" x14ac:dyDescent="0.25">
      <c r="A191" s="305">
        <v>32</v>
      </c>
      <c r="B191" s="306" t="s">
        <v>17</v>
      </c>
      <c r="C191" s="426">
        <f>C192</f>
        <v>664</v>
      </c>
      <c r="D191" s="426">
        <f>D192</f>
        <v>0</v>
      </c>
      <c r="E191" s="426">
        <f>E192</f>
        <v>664</v>
      </c>
      <c r="F191" s="426">
        <f>F192</f>
        <v>0</v>
      </c>
      <c r="G191" s="422">
        <f t="shared" si="50"/>
        <v>0</v>
      </c>
      <c r="H191" s="208"/>
      <c r="I191" s="208"/>
      <c r="J191" s="223" t="e">
        <f>SUM(#REF!)</f>
        <v>#REF!</v>
      </c>
      <c r="K191" s="224" t="e">
        <f>SUM(#REF!)</f>
        <v>#REF!</v>
      </c>
      <c r="L191" s="190">
        <f>SUM(E191:I191)</f>
        <v>664</v>
      </c>
    </row>
    <row r="192" spans="1:14" s="213" customFormat="1" ht="14.45" customHeight="1" x14ac:dyDescent="0.25">
      <c r="A192" s="295">
        <v>323</v>
      </c>
      <c r="B192" s="307" t="s">
        <v>110</v>
      </c>
      <c r="C192" s="421">
        <f>SUM(C193)</f>
        <v>664</v>
      </c>
      <c r="D192" s="421">
        <f>SUM(D193)</f>
        <v>0</v>
      </c>
      <c r="E192" s="421">
        <f>SUM(E193)</f>
        <v>664</v>
      </c>
      <c r="F192" s="421">
        <f>SUM(F193)</f>
        <v>0</v>
      </c>
      <c r="G192" s="422">
        <f t="shared" si="50"/>
        <v>0</v>
      </c>
      <c r="H192" s="214"/>
      <c r="I192" s="214"/>
      <c r="J192" s="222"/>
      <c r="K192" s="222"/>
    </row>
    <row r="193" spans="1:14" x14ac:dyDescent="0.25">
      <c r="A193" s="296" t="s">
        <v>209</v>
      </c>
      <c r="B193" s="308" t="s">
        <v>210</v>
      </c>
      <c r="C193" s="425">
        <v>664</v>
      </c>
      <c r="D193" s="425">
        <v>0</v>
      </c>
      <c r="E193" s="425">
        <v>664</v>
      </c>
      <c r="F193" s="425">
        <v>0</v>
      </c>
      <c r="G193" s="413">
        <f t="shared" si="50"/>
        <v>0</v>
      </c>
      <c r="H193" s="208"/>
      <c r="I193" s="219"/>
      <c r="J193" s="219"/>
      <c r="K193" s="219"/>
      <c r="L193" s="219"/>
    </row>
    <row r="194" spans="1:14" s="213" customFormat="1" x14ac:dyDescent="0.25">
      <c r="A194" s="332">
        <v>71</v>
      </c>
      <c r="B194" s="332" t="s">
        <v>317</v>
      </c>
      <c r="C194" s="433">
        <f t="shared" ref="C194:F195" si="58">SUM(C195)</f>
        <v>6636</v>
      </c>
      <c r="D194" s="433">
        <f t="shared" si="58"/>
        <v>0</v>
      </c>
      <c r="E194" s="433">
        <f t="shared" si="58"/>
        <v>6636</v>
      </c>
      <c r="F194" s="433">
        <f t="shared" si="58"/>
        <v>0</v>
      </c>
      <c r="G194" s="420">
        <f t="shared" si="50"/>
        <v>0</v>
      </c>
      <c r="H194" s="214"/>
      <c r="I194" s="214"/>
      <c r="J194" s="214"/>
      <c r="K194" s="214"/>
      <c r="L194" s="214"/>
      <c r="M194" s="214"/>
      <c r="N194" s="214"/>
    </row>
    <row r="195" spans="1:14" s="211" customFormat="1" x14ac:dyDescent="0.2">
      <c r="A195" s="313">
        <v>3</v>
      </c>
      <c r="B195" s="307" t="s">
        <v>49</v>
      </c>
      <c r="C195" s="421">
        <f t="shared" si="58"/>
        <v>6636</v>
      </c>
      <c r="D195" s="421">
        <f t="shared" si="58"/>
        <v>0</v>
      </c>
      <c r="E195" s="421">
        <f t="shared" si="58"/>
        <v>6636</v>
      </c>
      <c r="F195" s="421">
        <f t="shared" si="58"/>
        <v>0</v>
      </c>
      <c r="G195" s="422">
        <f t="shared" si="50"/>
        <v>0</v>
      </c>
      <c r="J195" s="212"/>
      <c r="K195" s="212"/>
    </row>
    <row r="196" spans="1:14" s="190" customFormat="1" ht="14.45" customHeight="1" x14ac:dyDescent="0.25">
      <c r="A196" s="305">
        <v>32</v>
      </c>
      <c r="B196" s="306" t="s">
        <v>17</v>
      </c>
      <c r="C196" s="426">
        <f>C197</f>
        <v>6636</v>
      </c>
      <c r="D196" s="426">
        <f>D197</f>
        <v>0</v>
      </c>
      <c r="E196" s="426">
        <f>E197</f>
        <v>6636</v>
      </c>
      <c r="F196" s="426">
        <f>F197</f>
        <v>0</v>
      </c>
      <c r="G196" s="422">
        <f t="shared" si="50"/>
        <v>0</v>
      </c>
      <c r="H196" s="208"/>
      <c r="I196" s="208"/>
      <c r="J196" s="223" t="e">
        <f>SUM(#REF!)</f>
        <v>#REF!</v>
      </c>
      <c r="K196" s="224" t="e">
        <f>SUM(#REF!)</f>
        <v>#REF!</v>
      </c>
      <c r="L196" s="190">
        <f>SUM(E196:I196)</f>
        <v>6636</v>
      </c>
    </row>
    <row r="197" spans="1:14" s="213" customFormat="1" ht="14.45" customHeight="1" x14ac:dyDescent="0.25">
      <c r="A197" s="295">
        <v>323</v>
      </c>
      <c r="B197" s="307" t="s">
        <v>110</v>
      </c>
      <c r="C197" s="421">
        <f>SUM(C198)</f>
        <v>6636</v>
      </c>
      <c r="D197" s="421">
        <f>SUM(D198)</f>
        <v>0</v>
      </c>
      <c r="E197" s="421">
        <f>SUM(E198)</f>
        <v>6636</v>
      </c>
      <c r="F197" s="421">
        <f>SUM(F198)</f>
        <v>0</v>
      </c>
      <c r="G197" s="422">
        <f t="shared" si="50"/>
        <v>0</v>
      </c>
      <c r="H197" s="214"/>
      <c r="I197" s="214"/>
      <c r="J197" s="222"/>
      <c r="K197" s="222"/>
    </row>
    <row r="198" spans="1:14" x14ac:dyDescent="0.25">
      <c r="A198" s="296" t="s">
        <v>209</v>
      </c>
      <c r="B198" s="308" t="s">
        <v>210</v>
      </c>
      <c r="C198" s="425">
        <v>6636</v>
      </c>
      <c r="D198" s="425">
        <v>0</v>
      </c>
      <c r="E198" s="425">
        <v>6636</v>
      </c>
      <c r="F198" s="425">
        <v>0</v>
      </c>
      <c r="G198" s="413">
        <f t="shared" si="50"/>
        <v>0</v>
      </c>
      <c r="H198" s="208"/>
      <c r="I198" s="219"/>
      <c r="J198" s="219"/>
      <c r="K198" s="219"/>
      <c r="L198" s="219"/>
    </row>
    <row r="199" spans="1:14" x14ac:dyDescent="0.25">
      <c r="C199" s="434"/>
      <c r="D199" s="434"/>
      <c r="E199" s="434"/>
      <c r="F199" s="434"/>
      <c r="G199" s="413"/>
    </row>
    <row r="200" spans="1:14" s="213" customFormat="1" x14ac:dyDescent="0.25">
      <c r="A200" s="329">
        <v>41</v>
      </c>
      <c r="B200" s="329" t="s">
        <v>61</v>
      </c>
      <c r="C200" s="432">
        <f t="shared" ref="C200:F200" si="59">SUM(C201)</f>
        <v>74379.100000000006</v>
      </c>
      <c r="D200" s="432">
        <f t="shared" si="59"/>
        <v>0</v>
      </c>
      <c r="E200" s="432">
        <f t="shared" si="59"/>
        <v>0</v>
      </c>
      <c r="F200" s="432">
        <f t="shared" si="59"/>
        <v>0</v>
      </c>
      <c r="G200" s="420" t="e">
        <f t="shared" si="50"/>
        <v>#DIV/0!</v>
      </c>
      <c r="H200" s="208"/>
      <c r="I200" s="214"/>
      <c r="J200" s="214"/>
      <c r="K200" s="214"/>
      <c r="L200" s="214"/>
    </row>
    <row r="201" spans="1:14" s="216" customFormat="1" x14ac:dyDescent="0.25">
      <c r="A201" s="337"/>
      <c r="B201" s="337" t="s">
        <v>293</v>
      </c>
      <c r="C201" s="435">
        <f>SUM(C202)</f>
        <v>74379.100000000006</v>
      </c>
      <c r="D201" s="435">
        <f>SUM(D202)</f>
        <v>0</v>
      </c>
      <c r="E201" s="435">
        <f>SUM(E202)</f>
        <v>0</v>
      </c>
      <c r="F201" s="435">
        <f>SUM(F202)</f>
        <v>0</v>
      </c>
      <c r="G201" s="414" t="e">
        <f t="shared" si="50"/>
        <v>#DIV/0!</v>
      </c>
      <c r="H201" s="221"/>
      <c r="I201" s="221"/>
    </row>
    <row r="202" spans="1:14" s="190" customFormat="1" ht="14.45" customHeight="1" x14ac:dyDescent="0.25">
      <c r="A202" s="305">
        <v>92</v>
      </c>
      <c r="B202" s="306" t="s">
        <v>303</v>
      </c>
      <c r="C202" s="426">
        <f>C203</f>
        <v>74379.100000000006</v>
      </c>
      <c r="D202" s="426">
        <f>D203</f>
        <v>0</v>
      </c>
      <c r="E202" s="426">
        <f>E203</f>
        <v>0</v>
      </c>
      <c r="F202" s="426">
        <f>F203</f>
        <v>0</v>
      </c>
      <c r="G202" s="422" t="e">
        <f t="shared" si="50"/>
        <v>#DIV/0!</v>
      </c>
      <c r="H202" s="208"/>
      <c r="I202" s="208"/>
      <c r="J202" s="223" t="e">
        <f>SUM(#REF!)</f>
        <v>#REF!</v>
      </c>
      <c r="K202" s="224" t="e">
        <f>SUM(#REF!)</f>
        <v>#REF!</v>
      </c>
      <c r="L202" s="190" t="e">
        <f>SUM(E202:I202)</f>
        <v>#DIV/0!</v>
      </c>
    </row>
    <row r="203" spans="1:14" s="213" customFormat="1" ht="14.45" customHeight="1" x14ac:dyDescent="0.25">
      <c r="A203" s="295">
        <v>922</v>
      </c>
      <c r="B203" s="307" t="s">
        <v>254</v>
      </c>
      <c r="C203" s="421">
        <f>SUM(C204)</f>
        <v>74379.100000000006</v>
      </c>
      <c r="D203" s="421">
        <f>SUM(D204)</f>
        <v>0</v>
      </c>
      <c r="E203" s="421">
        <f>SUM(E204)</f>
        <v>0</v>
      </c>
      <c r="F203" s="421">
        <f>SUM(F204)</f>
        <v>0</v>
      </c>
      <c r="G203" s="422" t="e">
        <f t="shared" si="50"/>
        <v>#DIV/0!</v>
      </c>
      <c r="H203" s="214"/>
      <c r="I203" s="214"/>
      <c r="J203" s="222"/>
      <c r="K203" s="222"/>
    </row>
    <row r="204" spans="1:14" x14ac:dyDescent="0.25">
      <c r="A204" s="296">
        <v>9222</v>
      </c>
      <c r="B204" s="308" t="s">
        <v>293</v>
      </c>
      <c r="C204" s="425">
        <v>74379.100000000006</v>
      </c>
      <c r="D204" s="425">
        <v>0</v>
      </c>
      <c r="E204" s="425">
        <v>0</v>
      </c>
      <c r="F204" s="425">
        <v>0</v>
      </c>
      <c r="G204" s="413" t="e">
        <f t="shared" si="50"/>
        <v>#DIV/0!</v>
      </c>
      <c r="H204" s="208"/>
      <c r="I204" s="219"/>
      <c r="J204" s="219"/>
      <c r="K204" s="219"/>
      <c r="L204" s="219"/>
    </row>
  </sheetData>
  <mergeCells count="3">
    <mergeCell ref="A5:B5"/>
    <mergeCell ref="A1:G1"/>
    <mergeCell ref="A2:G2"/>
  </mergeCells>
  <pageMargins left="0.51181102362204722" right="0.51181102362204722" top="0.74803149606299213" bottom="0.74803149606299213" header="0.31496062992125984" footer="0.31496062992125984"/>
  <pageSetup paperSize="9" fitToHeight="2" orientation="landscape" r:id="rId1"/>
  <headerFooter alignWithMargins="0"/>
  <rowBreaks count="3" manualBreakCount="3">
    <brk id="68" max="4" man="1"/>
    <brk id="120" max="4" man="1"/>
    <brk id="171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2"/>
  <sheetViews>
    <sheetView topLeftCell="A246" zoomScale="85" zoomScaleNormal="85" workbookViewId="0">
      <selection activeCell="K259" sqref="K259"/>
    </sheetView>
  </sheetViews>
  <sheetFormatPr defaultColWidth="9.140625" defaultRowHeight="15.75" x14ac:dyDescent="0.25"/>
  <cols>
    <col min="1" max="1" width="10" style="15" customWidth="1"/>
    <col min="2" max="2" width="44.7109375" style="15" customWidth="1"/>
    <col min="3" max="3" width="19.140625" style="39" customWidth="1"/>
    <col min="4" max="4" width="19.7109375" style="39" customWidth="1"/>
    <col min="5" max="5" width="19.140625" style="39" customWidth="1"/>
    <col min="6" max="6" width="19.7109375" style="39" customWidth="1"/>
    <col min="7" max="8" width="17.85546875" style="15" customWidth="1"/>
    <col min="9" max="15" width="15.140625" style="15" customWidth="1"/>
    <col min="16" max="16" width="16.7109375" style="15" hidden="1" customWidth="1"/>
    <col min="17" max="17" width="16.42578125" style="15" hidden="1" customWidth="1"/>
    <col min="18" max="18" width="12.5703125" style="15" hidden="1" customWidth="1"/>
    <col min="19" max="19" width="15.140625" style="15" customWidth="1"/>
    <col min="20" max="16384" width="9.140625" style="15"/>
  </cols>
  <sheetData>
    <row r="1" spans="1:10" ht="46.5" hidden="1" customHeight="1" x14ac:dyDescent="0.25">
      <c r="A1" s="486" t="s">
        <v>69</v>
      </c>
      <c r="B1" s="486"/>
      <c r="C1" s="486"/>
      <c r="D1" s="486"/>
      <c r="E1" s="486"/>
      <c r="F1" s="486"/>
      <c r="G1" s="486"/>
      <c r="H1" s="486"/>
      <c r="I1" s="14"/>
      <c r="J1" s="14"/>
    </row>
    <row r="2" spans="1:10" ht="15.6" hidden="1" customHeight="1" x14ac:dyDescent="0.25">
      <c r="A2" s="16"/>
      <c r="B2" s="16"/>
      <c r="C2" s="16"/>
      <c r="D2" s="16"/>
      <c r="E2" s="16"/>
      <c r="F2" s="16"/>
      <c r="G2" s="16"/>
      <c r="H2" s="16"/>
    </row>
    <row r="3" spans="1:10" ht="18.75" hidden="1" customHeight="1" x14ac:dyDescent="0.25">
      <c r="A3" s="487" t="s">
        <v>70</v>
      </c>
      <c r="B3" s="487"/>
      <c r="C3" s="487"/>
      <c r="D3" s="487"/>
      <c r="E3" s="487"/>
      <c r="F3" s="487"/>
      <c r="G3" s="487"/>
      <c r="H3" s="487"/>
      <c r="I3" s="16"/>
      <c r="J3" s="16"/>
    </row>
    <row r="4" spans="1:10" s="19" customFormat="1" ht="15.6" hidden="1" customHeight="1" x14ac:dyDescent="0.25">
      <c r="A4" s="17" t="s">
        <v>71</v>
      </c>
      <c r="B4" s="18"/>
      <c r="C4" s="18"/>
      <c r="D4" s="18"/>
      <c r="E4" s="18"/>
      <c r="F4" s="18"/>
    </row>
    <row r="5" spans="1:10" ht="33" hidden="1" customHeight="1" x14ac:dyDescent="0.25">
      <c r="A5" s="480" t="s">
        <v>72</v>
      </c>
      <c r="B5" s="482" t="s">
        <v>73</v>
      </c>
      <c r="C5" s="484" t="s">
        <v>74</v>
      </c>
      <c r="D5" s="361"/>
      <c r="E5" s="484" t="s">
        <v>74</v>
      </c>
      <c r="F5" s="342"/>
      <c r="G5" s="484" t="s">
        <v>75</v>
      </c>
      <c r="H5" s="484" t="s">
        <v>1</v>
      </c>
    </row>
    <row r="6" spans="1:10" ht="33" hidden="1" customHeight="1" x14ac:dyDescent="0.25">
      <c r="A6" s="481"/>
      <c r="B6" s="483"/>
      <c r="C6" s="485"/>
      <c r="D6" s="362"/>
      <c r="E6" s="485"/>
      <c r="F6" s="343"/>
      <c r="G6" s="485"/>
      <c r="H6" s="485"/>
    </row>
    <row r="7" spans="1:10" ht="33" hidden="1" customHeight="1" x14ac:dyDescent="0.25">
      <c r="A7" s="20">
        <v>67</v>
      </c>
      <c r="B7" s="21" t="s">
        <v>15</v>
      </c>
      <c r="C7" s="22">
        <f>SUM(C8:C9)</f>
        <v>21004501</v>
      </c>
      <c r="D7" s="22"/>
      <c r="E7" s="22">
        <f>SUM(E8:E9)</f>
        <v>21004501</v>
      </c>
      <c r="F7" s="22"/>
      <c r="G7" s="22">
        <f>SUM(G8:G9)</f>
        <v>14243113</v>
      </c>
      <c r="H7" s="23">
        <f>SUM(H8:H9)</f>
        <v>14243113</v>
      </c>
    </row>
    <row r="8" spans="1:10" ht="33" hidden="1" customHeight="1" x14ac:dyDescent="0.25">
      <c r="A8" s="24">
        <v>671</v>
      </c>
      <c r="B8" s="25" t="s">
        <v>76</v>
      </c>
      <c r="C8" s="26">
        <v>4243113</v>
      </c>
      <c r="D8" s="26"/>
      <c r="E8" s="26">
        <v>4243113</v>
      </c>
      <c r="F8" s="26"/>
      <c r="G8" s="26">
        <v>4243113</v>
      </c>
      <c r="H8" s="27">
        <v>4243113</v>
      </c>
    </row>
    <row r="9" spans="1:10" ht="46.9" hidden="1" customHeight="1" x14ac:dyDescent="0.25">
      <c r="A9" s="28">
        <v>671</v>
      </c>
      <c r="B9" s="29" t="s">
        <v>77</v>
      </c>
      <c r="C9" s="30">
        <v>16761388</v>
      </c>
      <c r="D9" s="30"/>
      <c r="E9" s="30">
        <v>16761388</v>
      </c>
      <c r="F9" s="30"/>
      <c r="G9" s="30">
        <v>10000000</v>
      </c>
      <c r="H9" s="31">
        <v>10000000</v>
      </c>
    </row>
    <row r="10" spans="1:10" ht="15.6" hidden="1" customHeight="1" x14ac:dyDescent="0.25">
      <c r="A10" s="478" t="s">
        <v>78</v>
      </c>
      <c r="B10" s="479"/>
      <c r="C10" s="32">
        <f>SUM(C7)</f>
        <v>21004501</v>
      </c>
      <c r="D10" s="32"/>
      <c r="E10" s="32">
        <f>SUM(E7)</f>
        <v>21004501</v>
      </c>
      <c r="F10" s="32"/>
      <c r="G10" s="32">
        <f>SUM(G7)</f>
        <v>14243113</v>
      </c>
      <c r="H10" s="32">
        <f>SUM(H7)</f>
        <v>14243113</v>
      </c>
    </row>
    <row r="11" spans="1:10" ht="15.6" hidden="1" customHeight="1" x14ac:dyDescent="0.25">
      <c r="A11" s="33"/>
      <c r="B11" s="33"/>
      <c r="C11" s="34"/>
      <c r="D11" s="34"/>
      <c r="E11" s="34"/>
      <c r="F11" s="34"/>
      <c r="G11" s="34"/>
      <c r="H11" s="34"/>
    </row>
    <row r="12" spans="1:10" ht="18" hidden="1" customHeight="1" x14ac:dyDescent="0.25">
      <c r="A12" s="17" t="s">
        <v>79</v>
      </c>
      <c r="B12" s="19"/>
      <c r="C12" s="18"/>
      <c r="D12" s="18"/>
      <c r="E12" s="18"/>
      <c r="F12" s="18"/>
      <c r="G12" s="19"/>
      <c r="H12" s="19"/>
    </row>
    <row r="13" spans="1:10" ht="33" hidden="1" customHeight="1" x14ac:dyDescent="0.25">
      <c r="A13" s="480" t="s">
        <v>72</v>
      </c>
      <c r="B13" s="482" t="s">
        <v>73</v>
      </c>
      <c r="C13" s="484" t="s">
        <v>74</v>
      </c>
      <c r="D13" s="361"/>
      <c r="E13" s="484" t="s">
        <v>74</v>
      </c>
      <c r="F13" s="342"/>
      <c r="G13" s="484" t="s">
        <v>75</v>
      </c>
      <c r="H13" s="484" t="s">
        <v>1</v>
      </c>
    </row>
    <row r="14" spans="1:10" ht="33" hidden="1" customHeight="1" x14ac:dyDescent="0.25">
      <c r="A14" s="481"/>
      <c r="B14" s="483"/>
      <c r="C14" s="485"/>
      <c r="D14" s="362"/>
      <c r="E14" s="485"/>
      <c r="F14" s="343"/>
      <c r="G14" s="485"/>
      <c r="H14" s="485"/>
    </row>
    <row r="15" spans="1:10" ht="15.6" hidden="1" customHeight="1" x14ac:dyDescent="0.25">
      <c r="A15" s="20">
        <v>64</v>
      </c>
      <c r="B15" s="21" t="s">
        <v>80</v>
      </c>
      <c r="C15" s="22">
        <f>SUM(C16)</f>
        <v>5000</v>
      </c>
      <c r="D15" s="22"/>
      <c r="E15" s="22">
        <f>SUM(E16)</f>
        <v>5000</v>
      </c>
      <c r="F15" s="22"/>
      <c r="G15" s="22">
        <f>SUM(G16)</f>
        <v>100000</v>
      </c>
      <c r="H15" s="23">
        <f>SUM(H16)</f>
        <v>100000</v>
      </c>
    </row>
    <row r="16" spans="1:10" ht="15.6" hidden="1" customHeight="1" x14ac:dyDescent="0.25">
      <c r="A16" s="24">
        <v>641</v>
      </c>
      <c r="B16" s="25" t="s">
        <v>81</v>
      </c>
      <c r="C16" s="26">
        <v>5000</v>
      </c>
      <c r="D16" s="26"/>
      <c r="E16" s="26">
        <v>5000</v>
      </c>
      <c r="F16" s="26"/>
      <c r="G16" s="26">
        <v>100000</v>
      </c>
      <c r="H16" s="27">
        <v>100000</v>
      </c>
    </row>
    <row r="17" spans="1:17" ht="31.15" hidden="1" customHeight="1" x14ac:dyDescent="0.25">
      <c r="A17" s="35">
        <v>66</v>
      </c>
      <c r="B17" s="36" t="s">
        <v>19</v>
      </c>
      <c r="C17" s="37">
        <f>SUM(C18:C18)</f>
        <v>2595000</v>
      </c>
      <c r="D17" s="37"/>
      <c r="E17" s="37">
        <f>SUM(E18:E18)</f>
        <v>2595000</v>
      </c>
      <c r="F17" s="37"/>
      <c r="G17" s="37">
        <f>SUM(G18:G18)</f>
        <v>2500000</v>
      </c>
      <c r="H17" s="38">
        <f>SUM(H18:H18)</f>
        <v>2500000</v>
      </c>
    </row>
    <row r="18" spans="1:17" ht="31.15" hidden="1" customHeight="1" x14ac:dyDescent="0.25">
      <c r="A18" s="28">
        <v>661</v>
      </c>
      <c r="B18" s="29" t="s">
        <v>82</v>
      </c>
      <c r="C18" s="30">
        <v>2595000</v>
      </c>
      <c r="D18" s="30"/>
      <c r="E18" s="30">
        <v>2595000</v>
      </c>
      <c r="F18" s="30"/>
      <c r="G18" s="30">
        <v>2500000</v>
      </c>
      <c r="H18" s="31">
        <v>2500000</v>
      </c>
    </row>
    <row r="19" spans="1:17" ht="15.6" hidden="1" customHeight="1" x14ac:dyDescent="0.25">
      <c r="A19" s="478" t="s">
        <v>83</v>
      </c>
      <c r="B19" s="479"/>
      <c r="C19" s="32">
        <f>SUM(C15,C17)</f>
        <v>2600000</v>
      </c>
      <c r="D19" s="32"/>
      <c r="E19" s="32">
        <f>SUM(E15,E17)</f>
        <v>2600000</v>
      </c>
      <c r="F19" s="32"/>
      <c r="G19" s="32">
        <f>SUM(G15,G17)</f>
        <v>2600000</v>
      </c>
      <c r="H19" s="32">
        <f>SUM(H15,H17)</f>
        <v>2600000</v>
      </c>
    </row>
    <row r="20" spans="1:17" ht="9.75" hidden="1" customHeight="1" x14ac:dyDescent="0.25"/>
    <row r="21" spans="1:17" ht="18.75" hidden="1" customHeight="1" x14ac:dyDescent="0.25">
      <c r="A21" s="17" t="s">
        <v>84</v>
      </c>
      <c r="B21" s="19"/>
      <c r="C21" s="18"/>
      <c r="D21" s="18"/>
      <c r="E21" s="18"/>
      <c r="F21" s="18"/>
      <c r="G21" s="19"/>
      <c r="H21" s="19"/>
    </row>
    <row r="22" spans="1:17" ht="33" hidden="1" customHeight="1" x14ac:dyDescent="0.25">
      <c r="A22" s="480" t="s">
        <v>72</v>
      </c>
      <c r="B22" s="482" t="s">
        <v>73</v>
      </c>
      <c r="C22" s="484" t="s">
        <v>74</v>
      </c>
      <c r="D22" s="361"/>
      <c r="E22" s="484" t="s">
        <v>74</v>
      </c>
      <c r="F22" s="342"/>
      <c r="G22" s="484" t="s">
        <v>75</v>
      </c>
      <c r="H22" s="484" t="s">
        <v>1</v>
      </c>
    </row>
    <row r="23" spans="1:17" ht="15.6" hidden="1" customHeight="1" x14ac:dyDescent="0.25">
      <c r="A23" s="481"/>
      <c r="B23" s="483"/>
      <c r="C23" s="485"/>
      <c r="D23" s="362"/>
      <c r="E23" s="485"/>
      <c r="F23" s="343"/>
      <c r="G23" s="485"/>
      <c r="H23" s="485"/>
    </row>
    <row r="24" spans="1:17" ht="15.6" hidden="1" customHeight="1" x14ac:dyDescent="0.25">
      <c r="A24" s="20">
        <v>652</v>
      </c>
      <c r="B24" s="21" t="s">
        <v>85</v>
      </c>
      <c r="C24" s="22">
        <f>SUM(C25:C25)</f>
        <v>15000000</v>
      </c>
      <c r="D24" s="22"/>
      <c r="E24" s="22">
        <f>SUM(E25:E25)</f>
        <v>15000000</v>
      </c>
      <c r="F24" s="22"/>
      <c r="G24" s="22">
        <f>SUM(G25:G25)</f>
        <v>15000000</v>
      </c>
      <c r="H24" s="23">
        <f>SUM(H25:H25)</f>
        <v>15000000</v>
      </c>
    </row>
    <row r="25" spans="1:17" ht="15.6" hidden="1" customHeight="1" x14ac:dyDescent="0.25">
      <c r="A25" s="24">
        <v>6526</v>
      </c>
      <c r="B25" s="25" t="s">
        <v>86</v>
      </c>
      <c r="C25" s="26">
        <v>15000000</v>
      </c>
      <c r="D25" s="26"/>
      <c r="E25" s="26">
        <v>15000000</v>
      </c>
      <c r="F25" s="26"/>
      <c r="G25" s="26">
        <v>15000000</v>
      </c>
      <c r="H25" s="27">
        <v>15000000</v>
      </c>
    </row>
    <row r="26" spans="1:17" ht="32.25" hidden="1" customHeight="1" x14ac:dyDescent="0.25">
      <c r="A26" s="35">
        <v>673</v>
      </c>
      <c r="B26" s="36" t="s">
        <v>87</v>
      </c>
      <c r="C26" s="37">
        <f>SUM(C27:C27)</f>
        <v>118878715</v>
      </c>
      <c r="D26" s="37"/>
      <c r="E26" s="37">
        <f>SUM(E27:E27)</f>
        <v>118878715</v>
      </c>
      <c r="F26" s="37"/>
      <c r="G26" s="37">
        <f>SUM(G27:G27)</f>
        <v>118103420</v>
      </c>
      <c r="H26" s="38">
        <f>SUM(H27:H27)</f>
        <v>118093420</v>
      </c>
    </row>
    <row r="27" spans="1:17" ht="30.75" hidden="1" customHeight="1" x14ac:dyDescent="0.25">
      <c r="A27" s="28">
        <v>6731</v>
      </c>
      <c r="B27" s="29" t="s">
        <v>87</v>
      </c>
      <c r="C27" s="30">
        <v>118878715</v>
      </c>
      <c r="D27" s="30"/>
      <c r="E27" s="30">
        <v>118878715</v>
      </c>
      <c r="F27" s="30"/>
      <c r="G27" s="30">
        <v>118103420</v>
      </c>
      <c r="H27" s="31">
        <v>118093420</v>
      </c>
    </row>
    <row r="28" spans="1:17" ht="21" hidden="1" customHeight="1" x14ac:dyDescent="0.25">
      <c r="A28" s="478" t="s">
        <v>88</v>
      </c>
      <c r="B28" s="479"/>
      <c r="C28" s="32">
        <f>SUM(C24,C26)</f>
        <v>133878715</v>
      </c>
      <c r="D28" s="32"/>
      <c r="E28" s="32">
        <f>SUM(E24,E26)</f>
        <v>133878715</v>
      </c>
      <c r="F28" s="32"/>
      <c r="G28" s="32">
        <f>SUM(G24,G26)</f>
        <v>133103420</v>
      </c>
      <c r="H28" s="32">
        <f>SUM(H24,H26)</f>
        <v>133093420</v>
      </c>
    </row>
    <row r="29" spans="1:17" ht="7.5" hidden="1" customHeight="1" x14ac:dyDescent="0.25"/>
    <row r="30" spans="1:17" ht="15.6" hidden="1" customHeight="1" x14ac:dyDescent="0.25">
      <c r="A30" s="40" t="s">
        <v>89</v>
      </c>
    </row>
    <row r="31" spans="1:17" s="42" customFormat="1" ht="27" hidden="1" customHeight="1" x14ac:dyDescent="0.2">
      <c r="A31" s="480" t="s">
        <v>72</v>
      </c>
      <c r="B31" s="482" t="s">
        <v>73</v>
      </c>
      <c r="C31" s="484" t="s">
        <v>74</v>
      </c>
      <c r="D31" s="361"/>
      <c r="E31" s="484" t="s">
        <v>74</v>
      </c>
      <c r="F31" s="342"/>
      <c r="G31" s="484" t="s">
        <v>75</v>
      </c>
      <c r="H31" s="484" t="s">
        <v>1</v>
      </c>
      <c r="I31" s="493"/>
      <c r="J31" s="494"/>
      <c r="K31" s="494"/>
      <c r="L31" s="494"/>
      <c r="M31" s="494"/>
      <c r="N31" s="490"/>
      <c r="O31" s="490"/>
      <c r="P31" s="41" t="s">
        <v>90</v>
      </c>
      <c r="Q31" s="41" t="s">
        <v>91</v>
      </c>
    </row>
    <row r="32" spans="1:17" s="42" customFormat="1" ht="22.5" hidden="1" customHeight="1" x14ac:dyDescent="0.2">
      <c r="A32" s="481"/>
      <c r="B32" s="483"/>
      <c r="C32" s="485"/>
      <c r="D32" s="362"/>
      <c r="E32" s="485"/>
      <c r="F32" s="343"/>
      <c r="G32" s="485"/>
      <c r="H32" s="485"/>
      <c r="I32" s="493"/>
      <c r="J32" s="494"/>
      <c r="K32" s="494"/>
      <c r="L32" s="494"/>
      <c r="M32" s="494"/>
      <c r="N32" s="490"/>
      <c r="O32" s="490"/>
      <c r="P32" s="43"/>
      <c r="Q32" s="43"/>
    </row>
    <row r="33" spans="1:18" s="45" customFormat="1" ht="31.15" hidden="1" customHeight="1" x14ac:dyDescent="0.25">
      <c r="A33" s="20">
        <v>63</v>
      </c>
      <c r="B33" s="21" t="s">
        <v>24</v>
      </c>
      <c r="C33" s="22">
        <f>SUM(C34:C36)</f>
        <v>52412794</v>
      </c>
      <c r="D33" s="22"/>
      <c r="E33" s="22">
        <f>SUM(E34:E36)</f>
        <v>52412794</v>
      </c>
      <c r="F33" s="22"/>
      <c r="G33" s="22">
        <f>SUM(G34:G36)</f>
        <v>10687410</v>
      </c>
      <c r="H33" s="23">
        <f>SUM(H34:H36)</f>
        <v>0</v>
      </c>
      <c r="I33" s="34"/>
      <c r="J33" s="34"/>
      <c r="K33" s="34"/>
      <c r="L33" s="34"/>
      <c r="M33" s="34"/>
      <c r="N33" s="34"/>
      <c r="O33" s="34"/>
      <c r="P33" s="44"/>
      <c r="Q33" s="44"/>
    </row>
    <row r="34" spans="1:18" ht="14.25" hidden="1" customHeight="1" x14ac:dyDescent="0.25">
      <c r="A34" s="24">
        <v>634</v>
      </c>
      <c r="B34" s="25" t="s">
        <v>92</v>
      </c>
      <c r="C34" s="46">
        <v>10000</v>
      </c>
      <c r="D34" s="46"/>
      <c r="E34" s="46">
        <v>10000</v>
      </c>
      <c r="F34" s="46"/>
      <c r="G34" s="46">
        <v>10000</v>
      </c>
      <c r="H34" s="47">
        <v>0</v>
      </c>
      <c r="I34" s="48"/>
      <c r="J34" s="48"/>
      <c r="K34" s="48"/>
      <c r="L34" s="48"/>
      <c r="M34" s="48"/>
      <c r="N34" s="48"/>
      <c r="O34" s="48"/>
      <c r="P34" s="15">
        <v>0</v>
      </c>
      <c r="Q34" s="15">
        <v>0</v>
      </c>
      <c r="R34" s="45"/>
    </row>
    <row r="35" spans="1:18" ht="31.15" hidden="1" customHeight="1" x14ac:dyDescent="0.25">
      <c r="A35" s="24">
        <v>636</v>
      </c>
      <c r="B35" s="25" t="s">
        <v>93</v>
      </c>
      <c r="C35" s="46">
        <v>0</v>
      </c>
      <c r="D35" s="46"/>
      <c r="E35" s="46">
        <v>0</v>
      </c>
      <c r="F35" s="46"/>
      <c r="G35" s="46">
        <v>2135482</v>
      </c>
      <c r="H35" s="47">
        <v>0</v>
      </c>
      <c r="I35" s="48"/>
      <c r="J35" s="48"/>
      <c r="K35" s="48"/>
      <c r="L35" s="48"/>
      <c r="M35" s="48"/>
      <c r="N35" s="48"/>
      <c r="O35" s="48"/>
      <c r="R35" s="45"/>
    </row>
    <row r="36" spans="1:18" ht="15.6" hidden="1" customHeight="1" x14ac:dyDescent="0.25">
      <c r="A36" s="28">
        <v>638</v>
      </c>
      <c r="B36" s="29" t="s">
        <v>94</v>
      </c>
      <c r="C36" s="49">
        <v>52402794</v>
      </c>
      <c r="D36" s="49"/>
      <c r="E36" s="49">
        <v>52402794</v>
      </c>
      <c r="F36" s="49"/>
      <c r="G36" s="49">
        <v>8541928</v>
      </c>
      <c r="H36" s="50">
        <v>0</v>
      </c>
      <c r="I36" s="48"/>
      <c r="J36" s="48"/>
      <c r="K36" s="48"/>
      <c r="L36" s="48"/>
      <c r="M36" s="48"/>
      <c r="N36" s="48"/>
      <c r="O36" s="48"/>
      <c r="P36" s="15">
        <v>0</v>
      </c>
      <c r="Q36" s="15">
        <v>0</v>
      </c>
      <c r="R36" s="45"/>
    </row>
    <row r="37" spans="1:18" s="40" customFormat="1" ht="15.6" hidden="1" customHeight="1" x14ac:dyDescent="0.25">
      <c r="A37" s="491" t="s">
        <v>95</v>
      </c>
      <c r="B37" s="492"/>
      <c r="C37" s="32">
        <f>SUM(C33)</f>
        <v>52412794</v>
      </c>
      <c r="D37" s="32"/>
      <c r="E37" s="32">
        <f>SUM(E33)</f>
        <v>52412794</v>
      </c>
      <c r="F37" s="32"/>
      <c r="G37" s="32">
        <f>SUM(G33)</f>
        <v>10687410</v>
      </c>
      <c r="H37" s="32">
        <f>SUM(H33)</f>
        <v>0</v>
      </c>
      <c r="I37" s="34"/>
      <c r="J37" s="34"/>
      <c r="K37" s="34"/>
      <c r="L37" s="34"/>
      <c r="M37" s="34"/>
      <c r="N37" s="34"/>
      <c r="O37" s="34"/>
      <c r="R37" s="45"/>
    </row>
    <row r="38" spans="1:18" s="40" customFormat="1" ht="15.6" hidden="1" customHeight="1" x14ac:dyDescent="0.25">
      <c r="A38" s="33"/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R38" s="45"/>
    </row>
    <row r="39" spans="1:18" s="40" customFormat="1" ht="15.6" hidden="1" customHeight="1" x14ac:dyDescent="0.25">
      <c r="A39" s="40" t="s">
        <v>96</v>
      </c>
      <c r="B39" s="33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R39" s="45"/>
    </row>
    <row r="40" spans="1:18" ht="15" hidden="1" customHeight="1" x14ac:dyDescent="0.25">
      <c r="A40" s="480" t="s">
        <v>72</v>
      </c>
      <c r="B40" s="482" t="s">
        <v>73</v>
      </c>
      <c r="C40" s="484" t="s">
        <v>74</v>
      </c>
      <c r="D40" s="361"/>
      <c r="E40" s="484" t="s">
        <v>74</v>
      </c>
      <c r="F40" s="342"/>
      <c r="G40" s="484" t="s">
        <v>75</v>
      </c>
      <c r="H40" s="484" t="s">
        <v>1</v>
      </c>
      <c r="I40" s="14"/>
      <c r="J40" s="14"/>
      <c r="K40" s="14"/>
      <c r="L40" s="14"/>
      <c r="M40" s="51"/>
      <c r="N40" s="52"/>
      <c r="P40" s="51"/>
      <c r="Q40" s="51"/>
      <c r="R40" s="51"/>
    </row>
    <row r="41" spans="1:18" ht="39" hidden="1" customHeight="1" x14ac:dyDescent="0.25">
      <c r="A41" s="481"/>
      <c r="B41" s="483"/>
      <c r="C41" s="485"/>
      <c r="D41" s="362"/>
      <c r="E41" s="485"/>
      <c r="F41" s="343"/>
      <c r="G41" s="485"/>
      <c r="H41" s="485"/>
      <c r="I41" s="14"/>
      <c r="J41" s="14"/>
      <c r="K41" s="14"/>
      <c r="L41" s="14"/>
      <c r="M41" s="51"/>
      <c r="N41" s="52"/>
      <c r="P41" s="51"/>
      <c r="Q41" s="51"/>
      <c r="R41" s="51"/>
    </row>
    <row r="42" spans="1:18" ht="31.15" hidden="1" customHeight="1" x14ac:dyDescent="0.25">
      <c r="A42" s="20">
        <v>66</v>
      </c>
      <c r="B42" s="21" t="s">
        <v>19</v>
      </c>
      <c r="C42" s="22">
        <f>SUM(C43:C43)</f>
        <v>1140740</v>
      </c>
      <c r="D42" s="22"/>
      <c r="E42" s="22">
        <f>SUM(E43:E43)</f>
        <v>1140740</v>
      </c>
      <c r="F42" s="22"/>
      <c r="G42" s="22">
        <f>SUM(G43:G43)</f>
        <v>1000000</v>
      </c>
      <c r="H42" s="23">
        <f>SUM(H43:H43)</f>
        <v>1000000</v>
      </c>
      <c r="I42" s="14"/>
      <c r="J42" s="14"/>
      <c r="K42" s="14"/>
      <c r="L42" s="14"/>
      <c r="M42" s="51"/>
      <c r="N42" s="52"/>
      <c r="P42" s="51"/>
      <c r="Q42" s="51"/>
      <c r="R42" s="51"/>
    </row>
    <row r="43" spans="1:18" ht="31.15" hidden="1" customHeight="1" x14ac:dyDescent="0.25">
      <c r="A43" s="28">
        <v>663</v>
      </c>
      <c r="B43" s="29" t="s">
        <v>97</v>
      </c>
      <c r="C43" s="30">
        <v>1140740</v>
      </c>
      <c r="D43" s="30"/>
      <c r="E43" s="30">
        <v>1140740</v>
      </c>
      <c r="F43" s="30"/>
      <c r="G43" s="30">
        <v>1000000</v>
      </c>
      <c r="H43" s="31">
        <v>1000000</v>
      </c>
      <c r="I43" s="14"/>
      <c r="J43" s="14"/>
      <c r="K43" s="14"/>
      <c r="L43" s="14"/>
      <c r="M43" s="51"/>
      <c r="N43" s="52"/>
      <c r="P43" s="51"/>
      <c r="Q43" s="51"/>
      <c r="R43" s="51"/>
    </row>
    <row r="44" spans="1:18" ht="15.6" hidden="1" customHeight="1" x14ac:dyDescent="0.25">
      <c r="A44" s="488" t="s">
        <v>98</v>
      </c>
      <c r="B44" s="489"/>
      <c r="C44" s="32">
        <f>SUM(C42)</f>
        <v>1140740</v>
      </c>
      <c r="D44" s="32"/>
      <c r="E44" s="32">
        <f>SUM(E42)</f>
        <v>1140740</v>
      </c>
      <c r="F44" s="32"/>
      <c r="G44" s="32">
        <f>SUM(G42)</f>
        <v>1000000</v>
      </c>
      <c r="H44" s="32">
        <f>SUM(H42)</f>
        <v>1000000</v>
      </c>
      <c r="I44" s="14"/>
      <c r="J44" s="14"/>
      <c r="K44" s="14"/>
      <c r="L44" s="14"/>
      <c r="M44" s="51"/>
      <c r="N44" s="52"/>
      <c r="P44" s="51"/>
      <c r="Q44" s="51"/>
      <c r="R44" s="51"/>
    </row>
    <row r="45" spans="1:18" ht="15.6" hidden="1" customHeight="1" x14ac:dyDescent="0.25">
      <c r="A45" s="53"/>
      <c r="B45" s="53"/>
      <c r="C45" s="34"/>
      <c r="D45" s="34"/>
      <c r="E45" s="34"/>
      <c r="F45" s="34"/>
      <c r="G45" s="34"/>
      <c r="H45" s="34"/>
      <c r="I45" s="14"/>
      <c r="J45" s="14"/>
      <c r="K45" s="14"/>
      <c r="L45" s="14"/>
      <c r="M45" s="51"/>
      <c r="N45" s="52"/>
      <c r="P45" s="51"/>
      <c r="Q45" s="51"/>
      <c r="R45" s="51"/>
    </row>
    <row r="46" spans="1:18" ht="15.6" hidden="1" customHeight="1" x14ac:dyDescent="0.25">
      <c r="A46" s="54" t="s">
        <v>99</v>
      </c>
      <c r="B46" s="55"/>
      <c r="C46" s="56"/>
      <c r="D46" s="56"/>
      <c r="E46" s="56"/>
      <c r="F46" s="56"/>
      <c r="G46" s="55"/>
      <c r="H46" s="55"/>
      <c r="I46" s="14"/>
      <c r="J46" s="14"/>
      <c r="K46" s="14"/>
      <c r="L46" s="14"/>
      <c r="M46" s="51"/>
      <c r="N46" s="52"/>
      <c r="P46" s="51"/>
      <c r="Q46" s="51"/>
      <c r="R46" s="51"/>
    </row>
    <row r="47" spans="1:18" ht="15" hidden="1" customHeight="1" x14ac:dyDescent="0.25">
      <c r="A47" s="480" t="s">
        <v>72</v>
      </c>
      <c r="B47" s="482" t="s">
        <v>73</v>
      </c>
      <c r="C47" s="484" t="s">
        <v>74</v>
      </c>
      <c r="D47" s="361"/>
      <c r="E47" s="484" t="s">
        <v>74</v>
      </c>
      <c r="F47" s="342"/>
      <c r="G47" s="484" t="s">
        <v>75</v>
      </c>
      <c r="H47" s="484" t="s">
        <v>1</v>
      </c>
      <c r="I47" s="14"/>
      <c r="J47" s="14"/>
      <c r="K47" s="14"/>
      <c r="L47" s="14"/>
      <c r="M47" s="51"/>
      <c r="N47" s="52"/>
      <c r="P47" s="51"/>
      <c r="Q47" s="51"/>
      <c r="R47" s="51"/>
    </row>
    <row r="48" spans="1:18" ht="39.75" hidden="1" customHeight="1" x14ac:dyDescent="0.25">
      <c r="A48" s="481"/>
      <c r="B48" s="483"/>
      <c r="C48" s="485"/>
      <c r="D48" s="362"/>
      <c r="E48" s="485"/>
      <c r="F48" s="343"/>
      <c r="G48" s="485"/>
      <c r="H48" s="485"/>
      <c r="I48" s="14"/>
      <c r="J48" s="14"/>
      <c r="K48" s="14"/>
      <c r="L48" s="14"/>
      <c r="M48" s="51"/>
      <c r="N48" s="52"/>
      <c r="P48" s="51"/>
      <c r="Q48" s="51"/>
      <c r="R48" s="51"/>
    </row>
    <row r="49" spans="1:18" ht="31.15" hidden="1" customHeight="1" x14ac:dyDescent="0.25">
      <c r="A49" s="20">
        <v>72</v>
      </c>
      <c r="B49" s="21" t="s">
        <v>26</v>
      </c>
      <c r="C49" s="22">
        <f>SUM(C50:C51)</f>
        <v>100000</v>
      </c>
      <c r="D49" s="22"/>
      <c r="E49" s="22">
        <f>SUM(E50:E51)</f>
        <v>100000</v>
      </c>
      <c r="F49" s="22"/>
      <c r="G49" s="22">
        <f>SUM(G50:G51)</f>
        <v>100000</v>
      </c>
      <c r="H49" s="23">
        <f>SUM(H50:H51)</f>
        <v>100000</v>
      </c>
      <c r="I49" s="14"/>
      <c r="J49" s="14"/>
      <c r="K49" s="14"/>
      <c r="L49" s="14"/>
      <c r="M49" s="51"/>
      <c r="N49" s="52"/>
      <c r="P49" s="51"/>
      <c r="Q49" s="51"/>
      <c r="R49" s="51"/>
    </row>
    <row r="50" spans="1:18" ht="15.6" hidden="1" customHeight="1" x14ac:dyDescent="0.25">
      <c r="A50" s="24">
        <v>722</v>
      </c>
      <c r="B50" s="25" t="s">
        <v>100</v>
      </c>
      <c r="C50" s="46">
        <v>10000</v>
      </c>
      <c r="D50" s="46"/>
      <c r="E50" s="46">
        <v>10000</v>
      </c>
      <c r="F50" s="46"/>
      <c r="G50" s="46">
        <v>10000</v>
      </c>
      <c r="H50" s="47">
        <v>10000</v>
      </c>
      <c r="I50" s="14"/>
      <c r="J50" s="14"/>
      <c r="K50" s="14"/>
      <c r="L50" s="14"/>
      <c r="M50" s="51"/>
      <c r="N50" s="52"/>
      <c r="P50" s="51"/>
      <c r="Q50" s="51"/>
      <c r="R50" s="51"/>
    </row>
    <row r="51" spans="1:18" ht="15.6" hidden="1" customHeight="1" x14ac:dyDescent="0.25">
      <c r="A51" s="28">
        <v>723</v>
      </c>
      <c r="B51" s="29" t="s">
        <v>101</v>
      </c>
      <c r="C51" s="30">
        <v>90000</v>
      </c>
      <c r="D51" s="30"/>
      <c r="E51" s="30">
        <v>90000</v>
      </c>
      <c r="F51" s="30"/>
      <c r="G51" s="30">
        <v>90000</v>
      </c>
      <c r="H51" s="31">
        <v>90000</v>
      </c>
      <c r="I51" s="14"/>
      <c r="J51" s="14"/>
      <c r="K51" s="14"/>
      <c r="L51" s="14"/>
      <c r="M51" s="51"/>
      <c r="N51" s="52"/>
      <c r="P51" s="51"/>
      <c r="Q51" s="51"/>
      <c r="R51" s="51"/>
    </row>
    <row r="52" spans="1:18" ht="33" hidden="1" customHeight="1" x14ac:dyDescent="0.25">
      <c r="A52" s="488" t="s">
        <v>102</v>
      </c>
      <c r="B52" s="489"/>
      <c r="C52" s="32">
        <f>SUM(C49)</f>
        <v>100000</v>
      </c>
      <c r="D52" s="32"/>
      <c r="E52" s="32">
        <f>SUM(E49)</f>
        <v>100000</v>
      </c>
      <c r="F52" s="32"/>
      <c r="G52" s="32">
        <f>SUM(G49)</f>
        <v>100000</v>
      </c>
      <c r="H52" s="32">
        <f>SUM(H49)</f>
        <v>100000</v>
      </c>
      <c r="I52" s="14"/>
      <c r="J52" s="14"/>
      <c r="K52" s="14"/>
      <c r="L52" s="14"/>
      <c r="M52" s="51"/>
      <c r="N52" s="52"/>
      <c r="P52" s="51"/>
      <c r="Q52" s="51"/>
      <c r="R52" s="51"/>
    </row>
    <row r="53" spans="1:18" s="40" customFormat="1" ht="15.6" hidden="1" customHeight="1" x14ac:dyDescent="0.25"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R53" s="45"/>
    </row>
    <row r="54" spans="1:18" s="40" customFormat="1" ht="30.75" hidden="1" customHeight="1" x14ac:dyDescent="0.25">
      <c r="A54" s="495" t="s">
        <v>103</v>
      </c>
      <c r="B54" s="496"/>
      <c r="C54" s="57">
        <f>SUM(C10,C19,C28,C37,C44,C52)</f>
        <v>211136750</v>
      </c>
      <c r="D54" s="57"/>
      <c r="E54" s="57">
        <f>SUM(E10,E19,E28,E37,E44,E52)</f>
        <v>211136750</v>
      </c>
      <c r="F54" s="57"/>
      <c r="G54" s="57">
        <f>SUM(G10,G19,G28,G37,G44,G52)</f>
        <v>161733943</v>
      </c>
      <c r="H54" s="57">
        <f>SUM(H10,H19,H28,H37,H44,H52)</f>
        <v>151036533</v>
      </c>
      <c r="I54" s="34"/>
      <c r="J54" s="34"/>
      <c r="K54" s="34"/>
      <c r="L54" s="34"/>
      <c r="M54" s="34"/>
      <c r="N54" s="34"/>
      <c r="O54" s="34"/>
      <c r="R54" s="45"/>
    </row>
    <row r="55" spans="1:18" ht="15.6" hidden="1" customHeight="1" x14ac:dyDescent="0.25"/>
    <row r="56" spans="1:18" ht="18.75" hidden="1" customHeight="1" x14ac:dyDescent="0.25">
      <c r="A56" s="487" t="s">
        <v>104</v>
      </c>
      <c r="B56" s="487"/>
      <c r="C56" s="487"/>
      <c r="D56" s="487"/>
      <c r="E56" s="487"/>
      <c r="F56" s="487"/>
      <c r="G56" s="487"/>
      <c r="H56" s="487"/>
      <c r="I56" s="58"/>
      <c r="J56" s="58"/>
      <c r="K56" s="58"/>
      <c r="L56" s="58"/>
      <c r="M56" s="51"/>
      <c r="N56" s="52"/>
      <c r="P56" s="51"/>
      <c r="Q56" s="51"/>
      <c r="R56" s="51"/>
    </row>
    <row r="57" spans="1:18" s="60" customFormat="1" ht="22.5" hidden="1" customHeight="1" x14ac:dyDescent="0.25">
      <c r="A57" s="16" t="s">
        <v>105</v>
      </c>
      <c r="B57" s="59"/>
      <c r="C57" s="59"/>
      <c r="D57" s="59"/>
      <c r="E57" s="59"/>
      <c r="F57" s="59"/>
      <c r="H57" s="45"/>
      <c r="I57" s="61"/>
      <c r="J57" s="61"/>
      <c r="K57" s="61"/>
      <c r="L57" s="61"/>
      <c r="M57" s="61"/>
    </row>
    <row r="58" spans="1:18" s="60" customFormat="1" ht="15.6" hidden="1" customHeight="1" x14ac:dyDescent="0.25">
      <c r="A58" s="497" t="s">
        <v>106</v>
      </c>
      <c r="B58" s="497"/>
      <c r="C58" s="497"/>
      <c r="D58" s="497"/>
      <c r="E58" s="497"/>
      <c r="F58" s="344"/>
      <c r="G58" s="62"/>
    </row>
    <row r="59" spans="1:18" s="40" customFormat="1" ht="15.6" hidden="1" customHeight="1" x14ac:dyDescent="0.25">
      <c r="A59" s="498" t="s">
        <v>107</v>
      </c>
      <c r="B59" s="498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R59" s="45"/>
    </row>
    <row r="60" spans="1:18" s="40" customFormat="1" ht="15.6" hidden="1" customHeight="1" x14ac:dyDescent="0.25">
      <c r="A60" s="63" t="s">
        <v>108</v>
      </c>
      <c r="B60" s="33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R60" s="45"/>
    </row>
    <row r="61" spans="1:18" s="42" customFormat="1" ht="32.25" hidden="1" customHeight="1" x14ac:dyDescent="0.2">
      <c r="A61" s="480" t="s">
        <v>109</v>
      </c>
      <c r="B61" s="482" t="s">
        <v>73</v>
      </c>
      <c r="C61" s="484" t="s">
        <v>74</v>
      </c>
      <c r="D61" s="361"/>
      <c r="E61" s="484" t="s">
        <v>74</v>
      </c>
      <c r="F61" s="342"/>
      <c r="G61" s="484" t="s">
        <v>75</v>
      </c>
      <c r="H61" s="484" t="s">
        <v>1</v>
      </c>
      <c r="I61" s="493"/>
      <c r="J61" s="494"/>
      <c r="K61" s="494"/>
      <c r="L61" s="494"/>
      <c r="M61" s="494"/>
      <c r="N61" s="490"/>
      <c r="O61" s="490"/>
      <c r="P61" s="41" t="s">
        <v>90</v>
      </c>
      <c r="Q61" s="41" t="s">
        <v>91</v>
      </c>
    </row>
    <row r="62" spans="1:18" s="42" customFormat="1" ht="15" hidden="1" customHeight="1" x14ac:dyDescent="0.2">
      <c r="A62" s="481"/>
      <c r="B62" s="483"/>
      <c r="C62" s="485"/>
      <c r="D62" s="362"/>
      <c r="E62" s="485"/>
      <c r="F62" s="343"/>
      <c r="G62" s="485"/>
      <c r="H62" s="485"/>
      <c r="I62" s="493"/>
      <c r="J62" s="494"/>
      <c r="K62" s="494"/>
      <c r="L62" s="494"/>
      <c r="M62" s="494"/>
      <c r="N62" s="490"/>
      <c r="O62" s="490"/>
      <c r="P62" s="43"/>
      <c r="Q62" s="43"/>
    </row>
    <row r="63" spans="1:18" s="45" customFormat="1" ht="15.75" hidden="1" customHeight="1" x14ac:dyDescent="0.25">
      <c r="A63" s="20">
        <v>32</v>
      </c>
      <c r="B63" s="21" t="s">
        <v>17</v>
      </c>
      <c r="C63" s="22">
        <f>SUM(C64)</f>
        <v>1243113</v>
      </c>
      <c r="D63" s="22"/>
      <c r="E63" s="22">
        <f>SUM(E64)</f>
        <v>1243113</v>
      </c>
      <c r="F63" s="22"/>
      <c r="G63" s="22">
        <f>SUM(G64:G64)</f>
        <v>1243113</v>
      </c>
      <c r="H63" s="23">
        <f>SUM(H64:H64)</f>
        <v>1243113</v>
      </c>
      <c r="I63" s="34"/>
      <c r="J63" s="34"/>
      <c r="K63" s="34"/>
      <c r="L63" s="34"/>
      <c r="M63" s="34"/>
      <c r="N63" s="34"/>
      <c r="O63" s="34"/>
      <c r="P63" s="45">
        <v>0</v>
      </c>
      <c r="Q63" s="45">
        <v>0</v>
      </c>
      <c r="R63" s="45">
        <f>SUM(G63:L63)</f>
        <v>2486226</v>
      </c>
    </row>
    <row r="64" spans="1:18" ht="18" hidden="1" customHeight="1" x14ac:dyDescent="0.25">
      <c r="A64" s="24">
        <v>323</v>
      </c>
      <c r="B64" s="25" t="s">
        <v>110</v>
      </c>
      <c r="C64" s="46">
        <v>1243113</v>
      </c>
      <c r="D64" s="46"/>
      <c r="E64" s="46">
        <v>1243113</v>
      </c>
      <c r="F64" s="46"/>
      <c r="G64" s="46">
        <v>1243113</v>
      </c>
      <c r="H64" s="46">
        <v>1243113</v>
      </c>
      <c r="I64" s="48"/>
      <c r="J64" s="48"/>
      <c r="K64" s="48"/>
      <c r="L64" s="48"/>
      <c r="M64" s="48"/>
      <c r="N64" s="48"/>
      <c r="O64" s="48"/>
      <c r="R64" s="45"/>
    </row>
    <row r="65" spans="1:18" ht="15.6" hidden="1" customHeight="1" x14ac:dyDescent="0.25">
      <c r="A65" s="64">
        <v>41</v>
      </c>
      <c r="B65" s="36" t="s">
        <v>21</v>
      </c>
      <c r="C65" s="37">
        <f>SUM(C66)</f>
        <v>25000</v>
      </c>
      <c r="D65" s="37"/>
      <c r="E65" s="37">
        <f>SUM(E66)</f>
        <v>25000</v>
      </c>
      <c r="F65" s="37"/>
      <c r="G65" s="37">
        <f>SUM(G66)</f>
        <v>25000</v>
      </c>
      <c r="H65" s="38">
        <f>SUM(H66)</f>
        <v>25000</v>
      </c>
      <c r="I65" s="34"/>
      <c r="J65" s="34"/>
      <c r="K65" s="34"/>
      <c r="L65" s="34"/>
      <c r="M65" s="34"/>
      <c r="N65" s="34"/>
      <c r="O65" s="34"/>
      <c r="R65" s="45">
        <f>SUM(G65:L65)</f>
        <v>50000</v>
      </c>
    </row>
    <row r="66" spans="1:18" ht="15.6" hidden="1" customHeight="1" x14ac:dyDescent="0.25">
      <c r="A66" s="65">
        <v>412</v>
      </c>
      <c r="B66" s="25" t="s">
        <v>111</v>
      </c>
      <c r="C66" s="46">
        <v>25000</v>
      </c>
      <c r="D66" s="46"/>
      <c r="E66" s="46">
        <v>25000</v>
      </c>
      <c r="F66" s="46"/>
      <c r="G66" s="46">
        <v>25000</v>
      </c>
      <c r="H66" s="46">
        <v>25000</v>
      </c>
      <c r="I66" s="66"/>
      <c r="J66" s="66"/>
      <c r="K66" s="66"/>
      <c r="L66" s="66"/>
      <c r="M66" s="66"/>
      <c r="N66" s="66"/>
      <c r="O66" s="66"/>
      <c r="R66" s="45"/>
    </row>
    <row r="67" spans="1:18" ht="36" hidden="1" customHeight="1" x14ac:dyDescent="0.25">
      <c r="A67" s="35">
        <v>42</v>
      </c>
      <c r="B67" s="36" t="s">
        <v>22</v>
      </c>
      <c r="C67" s="37">
        <f>SUM(C68:C69)</f>
        <v>2975000</v>
      </c>
      <c r="D67" s="37"/>
      <c r="E67" s="37">
        <f>SUM(E68:E69)</f>
        <v>2975000</v>
      </c>
      <c r="F67" s="37"/>
      <c r="G67" s="37">
        <f>SUM(G68:G69)</f>
        <v>2975000</v>
      </c>
      <c r="H67" s="37">
        <f>SUM(H68:H69)</f>
        <v>2975000</v>
      </c>
      <c r="I67" s="34"/>
      <c r="J67" s="34"/>
      <c r="K67" s="34"/>
      <c r="L67" s="34"/>
      <c r="M67" s="34"/>
      <c r="N67" s="34"/>
      <c r="O67" s="34"/>
      <c r="R67" s="45">
        <f>SUM(G67:L67)</f>
        <v>5950000</v>
      </c>
    </row>
    <row r="68" spans="1:18" s="67" customFormat="1" ht="15.6" hidden="1" customHeight="1" x14ac:dyDescent="0.25">
      <c r="A68" s="24">
        <v>421</v>
      </c>
      <c r="B68" s="25" t="s">
        <v>112</v>
      </c>
      <c r="C68" s="46">
        <v>2000000</v>
      </c>
      <c r="D68" s="46"/>
      <c r="E68" s="46">
        <v>2000000</v>
      </c>
      <c r="F68" s="46"/>
      <c r="G68" s="46">
        <v>2000000</v>
      </c>
      <c r="H68" s="46">
        <v>2000000</v>
      </c>
      <c r="I68" s="48"/>
      <c r="J68" s="48"/>
      <c r="K68" s="48"/>
      <c r="L68" s="48"/>
      <c r="M68" s="48"/>
      <c r="N68" s="48"/>
      <c r="O68" s="48"/>
    </row>
    <row r="69" spans="1:18" s="67" customFormat="1" ht="15.6" hidden="1" customHeight="1" x14ac:dyDescent="0.25">
      <c r="A69" s="28">
        <v>422</v>
      </c>
      <c r="B69" s="29" t="s">
        <v>113</v>
      </c>
      <c r="C69" s="49">
        <v>975000</v>
      </c>
      <c r="D69" s="49"/>
      <c r="E69" s="49">
        <v>975000</v>
      </c>
      <c r="F69" s="49"/>
      <c r="G69" s="49">
        <v>975000</v>
      </c>
      <c r="H69" s="49">
        <v>975000</v>
      </c>
      <c r="I69" s="48"/>
      <c r="J69" s="48"/>
      <c r="K69" s="48"/>
      <c r="L69" s="48"/>
      <c r="M69" s="48"/>
      <c r="N69" s="48"/>
      <c r="O69" s="48"/>
    </row>
    <row r="70" spans="1:18" s="40" customFormat="1" ht="15.6" hidden="1" customHeight="1" x14ac:dyDescent="0.25">
      <c r="A70" s="495" t="s">
        <v>114</v>
      </c>
      <c r="B70" s="496"/>
      <c r="C70" s="32">
        <f>SUM(C63,C65,C67)</f>
        <v>4243113</v>
      </c>
      <c r="D70" s="32"/>
      <c r="E70" s="32">
        <f>SUM(E63,E65,E67)</f>
        <v>4243113</v>
      </c>
      <c r="F70" s="32"/>
      <c r="G70" s="32">
        <f>SUM(G63,G65,G67)</f>
        <v>4243113</v>
      </c>
      <c r="H70" s="32">
        <f>SUM(H63,H65,H67)</f>
        <v>4243113</v>
      </c>
      <c r="I70" s="34"/>
      <c r="J70" s="34"/>
      <c r="K70" s="34"/>
      <c r="L70" s="34"/>
      <c r="M70" s="34"/>
      <c r="N70" s="34"/>
      <c r="O70" s="34"/>
      <c r="P70" s="68" t="e">
        <f>SUM(#REF!,P63,#REF!,P65,P67)</f>
        <v>#REF!</v>
      </c>
      <c r="Q70" s="32" t="e">
        <f>SUM(#REF!,Q63,#REF!,Q65,Q67)</f>
        <v>#REF!</v>
      </c>
      <c r="R70" s="32" t="e">
        <f>SUM(#REF!,R63,#REF!,R65,R67)</f>
        <v>#REF!</v>
      </c>
    </row>
    <row r="71" spans="1:18" s="40" customFormat="1" ht="15.6" hidden="1" customHeight="1" x14ac:dyDescent="0.25">
      <c r="A71" s="33"/>
      <c r="B71" s="33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R71" s="45"/>
    </row>
    <row r="72" spans="1:18" s="40" customFormat="1" ht="15.6" hidden="1" customHeight="1" x14ac:dyDescent="0.25">
      <c r="A72" s="63" t="s">
        <v>115</v>
      </c>
      <c r="B72" s="33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R72" s="45"/>
    </row>
    <row r="73" spans="1:18" s="42" customFormat="1" ht="32.25" hidden="1" customHeight="1" x14ac:dyDescent="0.2">
      <c r="A73" s="480" t="s">
        <v>109</v>
      </c>
      <c r="B73" s="482" t="s">
        <v>73</v>
      </c>
      <c r="C73" s="484" t="s">
        <v>74</v>
      </c>
      <c r="D73" s="361"/>
      <c r="E73" s="484" t="s">
        <v>74</v>
      </c>
      <c r="F73" s="342"/>
      <c r="G73" s="484" t="s">
        <v>75</v>
      </c>
      <c r="H73" s="484" t="s">
        <v>1</v>
      </c>
      <c r="I73" s="493"/>
      <c r="J73" s="494"/>
      <c r="K73" s="494"/>
      <c r="L73" s="494"/>
      <c r="M73" s="494"/>
      <c r="N73" s="490"/>
      <c r="O73" s="490"/>
      <c r="P73" s="41" t="s">
        <v>90</v>
      </c>
      <c r="Q73" s="41" t="s">
        <v>91</v>
      </c>
    </row>
    <row r="74" spans="1:18" s="42" customFormat="1" ht="15" hidden="1" customHeight="1" x14ac:dyDescent="0.2">
      <c r="A74" s="481"/>
      <c r="B74" s="483"/>
      <c r="C74" s="485"/>
      <c r="D74" s="362"/>
      <c r="E74" s="485"/>
      <c r="F74" s="343"/>
      <c r="G74" s="485"/>
      <c r="H74" s="485"/>
      <c r="I74" s="493"/>
      <c r="J74" s="494"/>
      <c r="K74" s="494"/>
      <c r="L74" s="494"/>
      <c r="M74" s="494"/>
      <c r="N74" s="490"/>
      <c r="O74" s="490"/>
      <c r="P74" s="43"/>
      <c r="Q74" s="43"/>
    </row>
    <row r="75" spans="1:18" s="45" customFormat="1" ht="14.25" hidden="1" customHeight="1" x14ac:dyDescent="0.25">
      <c r="A75" s="69">
        <v>31</v>
      </c>
      <c r="B75" s="21" t="s">
        <v>16</v>
      </c>
      <c r="C75" s="22">
        <f>SUM(C76:C77)</f>
        <v>1086000</v>
      </c>
      <c r="D75" s="22"/>
      <c r="E75" s="22">
        <f>SUM(E76:E77)</f>
        <v>1086000</v>
      </c>
      <c r="F75" s="22"/>
      <c r="G75" s="22">
        <f>SUM(G76:G77)</f>
        <v>1086000</v>
      </c>
      <c r="H75" s="23">
        <f>SUM(H76:H77)</f>
        <v>1086000</v>
      </c>
      <c r="I75" s="34"/>
      <c r="J75" s="34"/>
      <c r="K75" s="34"/>
      <c r="L75" s="34"/>
      <c r="M75" s="34"/>
      <c r="N75" s="34"/>
      <c r="O75" s="34"/>
      <c r="P75" s="70">
        <f>SUM(P76:P77)</f>
        <v>0</v>
      </c>
      <c r="Q75" s="71">
        <f>SUM(Q76:Q77)</f>
        <v>0</v>
      </c>
      <c r="R75" s="45">
        <f>SUM(G75:L75)</f>
        <v>2172000</v>
      </c>
    </row>
    <row r="76" spans="1:18" ht="14.25" hidden="1" customHeight="1" x14ac:dyDescent="0.25">
      <c r="A76" s="65">
        <v>311</v>
      </c>
      <c r="B76" s="25" t="s">
        <v>116</v>
      </c>
      <c r="C76" s="46">
        <v>1000000</v>
      </c>
      <c r="D76" s="46"/>
      <c r="E76" s="46">
        <v>1000000</v>
      </c>
      <c r="F76" s="46"/>
      <c r="G76" s="72">
        <v>1000000</v>
      </c>
      <c r="H76" s="47">
        <v>1000000</v>
      </c>
      <c r="I76" s="48"/>
      <c r="J76" s="34"/>
      <c r="K76" s="48"/>
      <c r="L76" s="48"/>
      <c r="M76" s="48"/>
      <c r="N76" s="48"/>
      <c r="O76" s="48"/>
      <c r="P76" s="15">
        <v>0</v>
      </c>
      <c r="Q76" s="15">
        <v>0</v>
      </c>
      <c r="R76" s="45"/>
    </row>
    <row r="77" spans="1:18" ht="18.75" hidden="1" customHeight="1" x14ac:dyDescent="0.25">
      <c r="A77" s="24">
        <v>313</v>
      </c>
      <c r="B77" s="25" t="s">
        <v>117</v>
      </c>
      <c r="C77" s="46">
        <v>86000</v>
      </c>
      <c r="D77" s="46"/>
      <c r="E77" s="46">
        <v>86000</v>
      </c>
      <c r="F77" s="46"/>
      <c r="G77" s="72">
        <v>86000</v>
      </c>
      <c r="H77" s="47">
        <v>86000</v>
      </c>
      <c r="I77" s="48"/>
      <c r="J77" s="34"/>
      <c r="K77" s="48"/>
      <c r="L77" s="48"/>
      <c r="M77" s="48"/>
      <c r="N77" s="48"/>
      <c r="O77" s="48"/>
      <c r="P77" s="15">
        <v>0</v>
      </c>
      <c r="Q77" s="15">
        <v>0</v>
      </c>
      <c r="R77" s="45"/>
    </row>
    <row r="78" spans="1:18" s="40" customFormat="1" ht="15.75" hidden="1" customHeight="1" x14ac:dyDescent="0.25">
      <c r="A78" s="35">
        <v>38</v>
      </c>
      <c r="B78" s="73" t="s">
        <v>118</v>
      </c>
      <c r="C78" s="37">
        <f>SUM(C79)</f>
        <v>14000</v>
      </c>
      <c r="D78" s="37"/>
      <c r="E78" s="37">
        <f>SUM(E79)</f>
        <v>14000</v>
      </c>
      <c r="F78" s="37"/>
      <c r="G78" s="37">
        <f>SUM(G79)</f>
        <v>14000</v>
      </c>
      <c r="H78" s="38">
        <f>SUM(H79)</f>
        <v>14000</v>
      </c>
      <c r="I78" s="34"/>
      <c r="J78" s="34"/>
      <c r="K78" s="34"/>
      <c r="L78" s="34"/>
      <c r="M78" s="34"/>
      <c r="N78" s="34"/>
      <c r="O78" s="34"/>
      <c r="P78" s="40">
        <v>0</v>
      </c>
      <c r="Q78" s="40">
        <v>0</v>
      </c>
      <c r="R78" s="40">
        <f>SUM(G78:L78)</f>
        <v>28000</v>
      </c>
    </row>
    <row r="79" spans="1:18" ht="12.75" hidden="1" customHeight="1" x14ac:dyDescent="0.25">
      <c r="A79" s="24">
        <v>381</v>
      </c>
      <c r="B79" s="25" t="s">
        <v>119</v>
      </c>
      <c r="C79" s="46">
        <v>14000</v>
      </c>
      <c r="D79" s="46"/>
      <c r="E79" s="46">
        <v>14000</v>
      </c>
      <c r="F79" s="46"/>
      <c r="G79" s="72">
        <v>14000</v>
      </c>
      <c r="H79" s="74">
        <v>14000</v>
      </c>
      <c r="I79" s="48"/>
      <c r="J79" s="34"/>
      <c r="K79" s="48"/>
      <c r="L79" s="48"/>
      <c r="M79" s="48"/>
      <c r="N79" s="48"/>
      <c r="O79" s="48"/>
      <c r="P79" s="15">
        <v>0</v>
      </c>
      <c r="Q79" s="15">
        <v>0</v>
      </c>
      <c r="R79" s="45"/>
    </row>
    <row r="80" spans="1:18" ht="37.5" hidden="1" customHeight="1" x14ac:dyDescent="0.25">
      <c r="A80" s="35">
        <v>42</v>
      </c>
      <c r="B80" s="36" t="s">
        <v>22</v>
      </c>
      <c r="C80" s="37">
        <f>SUM(C81:C83)</f>
        <v>1500000</v>
      </c>
      <c r="D80" s="37"/>
      <c r="E80" s="37">
        <f>SUM(E81:E83)</f>
        <v>1500000</v>
      </c>
      <c r="F80" s="37"/>
      <c r="G80" s="37">
        <f>SUM(G81:G83)</f>
        <v>1500000</v>
      </c>
      <c r="H80" s="38">
        <f>SUM(H81:H83)</f>
        <v>1500000</v>
      </c>
      <c r="I80" s="34"/>
      <c r="J80" s="34"/>
      <c r="K80" s="34"/>
      <c r="L80" s="34"/>
      <c r="M80" s="34"/>
      <c r="N80" s="34"/>
      <c r="O80" s="34"/>
      <c r="R80" s="45">
        <f>SUM(G80:L80)</f>
        <v>3000000</v>
      </c>
    </row>
    <row r="81" spans="1:18" ht="15.6" hidden="1" customHeight="1" x14ac:dyDescent="0.25">
      <c r="A81" s="24">
        <v>422</v>
      </c>
      <c r="B81" s="25" t="s">
        <v>113</v>
      </c>
      <c r="C81" s="46">
        <v>1296000</v>
      </c>
      <c r="D81" s="46"/>
      <c r="E81" s="46">
        <v>1296000</v>
      </c>
      <c r="F81" s="46"/>
      <c r="G81" s="46">
        <v>1296000</v>
      </c>
      <c r="H81" s="47">
        <v>1296000</v>
      </c>
      <c r="I81" s="48"/>
      <c r="J81" s="34"/>
      <c r="K81" s="48"/>
      <c r="L81" s="48"/>
      <c r="M81" s="48"/>
      <c r="N81" s="48"/>
      <c r="O81" s="48"/>
      <c r="R81" s="45"/>
    </row>
    <row r="82" spans="1:18" ht="13.5" hidden="1" customHeight="1" x14ac:dyDescent="0.25">
      <c r="A82" s="24">
        <v>424</v>
      </c>
      <c r="B82" s="25" t="s">
        <v>120</v>
      </c>
      <c r="C82" s="46">
        <v>4000</v>
      </c>
      <c r="D82" s="46"/>
      <c r="E82" s="46">
        <v>4000</v>
      </c>
      <c r="F82" s="46"/>
      <c r="G82" s="46">
        <v>4000</v>
      </c>
      <c r="H82" s="47">
        <v>4000</v>
      </c>
      <c r="I82" s="48"/>
      <c r="J82" s="34"/>
      <c r="K82" s="48"/>
      <c r="L82" s="48"/>
      <c r="M82" s="48"/>
      <c r="N82" s="48"/>
      <c r="O82" s="48"/>
      <c r="R82" s="45"/>
    </row>
    <row r="83" spans="1:18" ht="15.6" hidden="1" customHeight="1" x14ac:dyDescent="0.25">
      <c r="A83" s="28">
        <v>426</v>
      </c>
      <c r="B83" s="29" t="s">
        <v>121</v>
      </c>
      <c r="C83" s="49">
        <v>200000</v>
      </c>
      <c r="D83" s="49"/>
      <c r="E83" s="49">
        <v>200000</v>
      </c>
      <c r="F83" s="49"/>
      <c r="G83" s="49">
        <v>200000</v>
      </c>
      <c r="H83" s="50">
        <v>200000</v>
      </c>
      <c r="I83" s="48"/>
      <c r="J83" s="34"/>
      <c r="K83" s="48"/>
      <c r="L83" s="48"/>
      <c r="M83" s="48"/>
      <c r="N83" s="48"/>
      <c r="O83" s="48"/>
      <c r="R83" s="45"/>
    </row>
    <row r="84" spans="1:18" s="40" customFormat="1" ht="15.6" hidden="1" customHeight="1" x14ac:dyDescent="0.25">
      <c r="A84" s="495" t="s">
        <v>114</v>
      </c>
      <c r="B84" s="496"/>
      <c r="C84" s="32">
        <f>SUM(C75,C78,C80)</f>
        <v>2600000</v>
      </c>
      <c r="D84" s="32"/>
      <c r="E84" s="32">
        <f>SUM(E75,E78,E80)</f>
        <v>2600000</v>
      </c>
      <c r="F84" s="32"/>
      <c r="G84" s="32">
        <f>SUM(G75,G78,G80)</f>
        <v>2600000</v>
      </c>
      <c r="H84" s="32">
        <f>SUM(H75,H78,H80)</f>
        <v>2600000</v>
      </c>
      <c r="I84" s="34"/>
      <c r="J84" s="34"/>
      <c r="K84" s="34"/>
      <c r="L84" s="34"/>
      <c r="M84" s="34"/>
      <c r="N84" s="34"/>
      <c r="O84" s="34"/>
      <c r="P84" s="68" t="e">
        <f>SUM(P75,P78,#REF!,#REF!,P80)</f>
        <v>#REF!</v>
      </c>
      <c r="Q84" s="32" t="e">
        <f>SUM(Q75,Q78,#REF!,#REF!,Q80)</f>
        <v>#REF!</v>
      </c>
      <c r="R84" s="32" t="e">
        <f>SUM(R75,R78,#REF!,#REF!,R80)</f>
        <v>#REF!</v>
      </c>
    </row>
    <row r="85" spans="1:18" s="40" customFormat="1" ht="15.6" hidden="1" customHeight="1" x14ac:dyDescent="0.25">
      <c r="A85" s="33"/>
      <c r="B85" s="33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R85" s="45"/>
    </row>
    <row r="86" spans="1:18" s="40" customFormat="1" ht="15.6" hidden="1" customHeight="1" x14ac:dyDescent="0.25">
      <c r="A86" s="40" t="s">
        <v>84</v>
      </c>
      <c r="B86" s="33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R86" s="45"/>
    </row>
    <row r="87" spans="1:18" s="42" customFormat="1" ht="32.25" hidden="1" customHeight="1" x14ac:dyDescent="0.2">
      <c r="A87" s="480" t="s">
        <v>109</v>
      </c>
      <c r="B87" s="482" t="s">
        <v>73</v>
      </c>
      <c r="C87" s="484" t="s">
        <v>74</v>
      </c>
      <c r="D87" s="361"/>
      <c r="E87" s="484" t="s">
        <v>74</v>
      </c>
      <c r="F87" s="342"/>
      <c r="G87" s="484" t="s">
        <v>75</v>
      </c>
      <c r="H87" s="484" t="s">
        <v>1</v>
      </c>
      <c r="I87" s="493"/>
      <c r="J87" s="494"/>
      <c r="K87" s="494"/>
      <c r="L87" s="494"/>
      <c r="M87" s="494"/>
      <c r="N87" s="490"/>
      <c r="O87" s="490"/>
      <c r="P87" s="41" t="s">
        <v>90</v>
      </c>
      <c r="Q87" s="41" t="s">
        <v>91</v>
      </c>
    </row>
    <row r="88" spans="1:18" s="42" customFormat="1" ht="15" hidden="1" customHeight="1" x14ac:dyDescent="0.2">
      <c r="A88" s="481"/>
      <c r="B88" s="483"/>
      <c r="C88" s="485"/>
      <c r="D88" s="362"/>
      <c r="E88" s="485"/>
      <c r="F88" s="343"/>
      <c r="G88" s="485"/>
      <c r="H88" s="485"/>
      <c r="I88" s="493"/>
      <c r="J88" s="494"/>
      <c r="K88" s="494"/>
      <c r="L88" s="494"/>
      <c r="M88" s="494"/>
      <c r="N88" s="490"/>
      <c r="O88" s="490"/>
      <c r="P88" s="43"/>
      <c r="Q88" s="43"/>
    </row>
    <row r="89" spans="1:18" s="45" customFormat="1" ht="14.25" hidden="1" customHeight="1" x14ac:dyDescent="0.25">
      <c r="A89" s="69">
        <v>31</v>
      </c>
      <c r="B89" s="21" t="s">
        <v>16</v>
      </c>
      <c r="C89" s="22">
        <f>SUM(C90:C92)</f>
        <v>93562200</v>
      </c>
      <c r="D89" s="22"/>
      <c r="E89" s="22">
        <f>SUM(E90:E92)</f>
        <v>93562200</v>
      </c>
      <c r="F89" s="22"/>
      <c r="G89" s="22">
        <f>SUM(G90:G92)</f>
        <v>93562200</v>
      </c>
      <c r="H89" s="23">
        <f>SUM(H90:H92)</f>
        <v>93562200</v>
      </c>
      <c r="I89" s="34"/>
      <c r="J89" s="34"/>
      <c r="K89" s="34"/>
      <c r="L89" s="34"/>
      <c r="M89" s="34"/>
      <c r="N89" s="34"/>
      <c r="O89" s="34"/>
      <c r="P89" s="70">
        <f>SUM(P90:P92)</f>
        <v>0</v>
      </c>
      <c r="Q89" s="71">
        <f>SUM(Q90:Q92)</f>
        <v>0</v>
      </c>
      <c r="R89" s="45">
        <f>SUM(G89:L89)</f>
        <v>187124400</v>
      </c>
    </row>
    <row r="90" spans="1:18" ht="14.25" hidden="1" customHeight="1" x14ac:dyDescent="0.25">
      <c r="A90" s="65">
        <v>311</v>
      </c>
      <c r="B90" s="25" t="s">
        <v>116</v>
      </c>
      <c r="C90" s="46">
        <v>78040000</v>
      </c>
      <c r="D90" s="46"/>
      <c r="E90" s="46">
        <v>78040000</v>
      </c>
      <c r="F90" s="46"/>
      <c r="G90" s="72">
        <v>78040000</v>
      </c>
      <c r="H90" s="47">
        <v>78040000</v>
      </c>
      <c r="I90" s="48"/>
      <c r="J90" s="48"/>
      <c r="K90" s="48"/>
      <c r="L90" s="48"/>
      <c r="M90" s="48"/>
      <c r="N90" s="48"/>
      <c r="O90" s="48"/>
      <c r="P90" s="15">
        <v>0</v>
      </c>
      <c r="Q90" s="15">
        <v>0</v>
      </c>
      <c r="R90" s="45"/>
    </row>
    <row r="91" spans="1:18" ht="14.25" hidden="1" customHeight="1" x14ac:dyDescent="0.25">
      <c r="A91" s="24">
        <v>312</v>
      </c>
      <c r="B91" s="25" t="s">
        <v>122</v>
      </c>
      <c r="C91" s="46">
        <v>2356200</v>
      </c>
      <c r="D91" s="46"/>
      <c r="E91" s="46">
        <v>2356200</v>
      </c>
      <c r="F91" s="46"/>
      <c r="G91" s="72">
        <v>2356200</v>
      </c>
      <c r="H91" s="47">
        <v>2356200</v>
      </c>
      <c r="I91" s="48"/>
      <c r="J91" s="48"/>
      <c r="K91" s="48"/>
      <c r="L91" s="48"/>
      <c r="M91" s="48"/>
      <c r="N91" s="48"/>
      <c r="O91" s="48"/>
      <c r="P91" s="15">
        <v>0</v>
      </c>
      <c r="Q91" s="15">
        <v>0</v>
      </c>
      <c r="R91" s="45"/>
    </row>
    <row r="92" spans="1:18" ht="18.75" hidden="1" customHeight="1" x14ac:dyDescent="0.25">
      <c r="A92" s="24">
        <v>313</v>
      </c>
      <c r="B92" s="25" t="s">
        <v>117</v>
      </c>
      <c r="C92" s="46">
        <v>13166000</v>
      </c>
      <c r="D92" s="46"/>
      <c r="E92" s="46">
        <v>13166000</v>
      </c>
      <c r="F92" s="46"/>
      <c r="G92" s="72">
        <v>13166000</v>
      </c>
      <c r="H92" s="47">
        <v>13166000</v>
      </c>
      <c r="I92" s="48"/>
      <c r="J92" s="48"/>
      <c r="K92" s="48"/>
      <c r="L92" s="48"/>
      <c r="M92" s="48"/>
      <c r="N92" s="48"/>
      <c r="O92" s="48"/>
      <c r="P92" s="15">
        <v>0</v>
      </c>
      <c r="Q92" s="15">
        <v>0</v>
      </c>
      <c r="R92" s="45"/>
    </row>
    <row r="93" spans="1:18" s="45" customFormat="1" ht="15.75" hidden="1" customHeight="1" x14ac:dyDescent="0.25">
      <c r="A93" s="35">
        <v>32</v>
      </c>
      <c r="B93" s="36" t="s">
        <v>17</v>
      </c>
      <c r="C93" s="37">
        <f>SUM(C94:C97)</f>
        <v>39696515</v>
      </c>
      <c r="D93" s="37"/>
      <c r="E93" s="37">
        <f>SUM(E94:E97)</f>
        <v>39696515</v>
      </c>
      <c r="F93" s="37"/>
      <c r="G93" s="37">
        <f>SUM(G94:G97)</f>
        <v>38921220</v>
      </c>
      <c r="H93" s="38">
        <f>SUM(H94:H97)</f>
        <v>38911220</v>
      </c>
      <c r="I93" s="34"/>
      <c r="J93" s="34"/>
      <c r="K93" s="34"/>
      <c r="L93" s="34"/>
      <c r="M93" s="34"/>
      <c r="N93" s="34"/>
      <c r="O93" s="34"/>
      <c r="P93" s="45">
        <v>0</v>
      </c>
      <c r="Q93" s="45">
        <v>0</v>
      </c>
      <c r="R93" s="45">
        <f>SUM(G93:L93)</f>
        <v>77832440</v>
      </c>
    </row>
    <row r="94" spans="1:18" ht="21" hidden="1" customHeight="1" x14ac:dyDescent="0.25">
      <c r="A94" s="24">
        <v>321</v>
      </c>
      <c r="B94" s="25" t="s">
        <v>123</v>
      </c>
      <c r="C94" s="46">
        <v>2634538</v>
      </c>
      <c r="D94" s="46"/>
      <c r="E94" s="46">
        <v>2634538</v>
      </c>
      <c r="F94" s="46"/>
      <c r="G94" s="72">
        <v>2634538</v>
      </c>
      <c r="H94" s="27">
        <v>2634538</v>
      </c>
      <c r="I94" s="48"/>
      <c r="J94" s="48"/>
      <c r="K94" s="48"/>
      <c r="L94" s="48"/>
      <c r="M94" s="48"/>
      <c r="N94" s="48"/>
      <c r="O94" s="48"/>
      <c r="P94" s="15">
        <v>0</v>
      </c>
      <c r="Q94" s="15">
        <v>0</v>
      </c>
      <c r="R94" s="45"/>
    </row>
    <row r="95" spans="1:18" ht="14.25" hidden="1" customHeight="1" x14ac:dyDescent="0.25">
      <c r="A95" s="24">
        <v>322</v>
      </c>
      <c r="B95" s="25" t="s">
        <v>124</v>
      </c>
      <c r="C95" s="46">
        <f>32727000-1326966</f>
        <v>31400034</v>
      </c>
      <c r="D95" s="46"/>
      <c r="E95" s="46">
        <f>32727000-1326966</f>
        <v>31400034</v>
      </c>
      <c r="F95" s="46"/>
      <c r="G95" s="46">
        <f>32727000-1327265</f>
        <v>31399735</v>
      </c>
      <c r="H95" s="27">
        <f>32727000-1316965</f>
        <v>31410035</v>
      </c>
      <c r="I95" s="48"/>
      <c r="J95" s="48"/>
      <c r="K95" s="48"/>
      <c r="L95" s="48"/>
      <c r="M95" s="48"/>
      <c r="N95" s="48"/>
      <c r="O95" s="48"/>
      <c r="P95" s="15">
        <v>0</v>
      </c>
      <c r="Q95" s="15">
        <v>0</v>
      </c>
      <c r="R95" s="45"/>
    </row>
    <row r="96" spans="1:18" ht="18" hidden="1" customHeight="1" x14ac:dyDescent="0.25">
      <c r="A96" s="24">
        <v>323</v>
      </c>
      <c r="B96" s="25" t="s">
        <v>110</v>
      </c>
      <c r="C96" s="46">
        <f>5336877-76559</f>
        <v>5260318</v>
      </c>
      <c r="D96" s="46"/>
      <c r="E96" s="46">
        <f>5336877-76559</f>
        <v>5260318</v>
      </c>
      <c r="F96" s="46"/>
      <c r="G96" s="46">
        <f>5336877-851555</f>
        <v>4485322</v>
      </c>
      <c r="H96" s="27">
        <f>5336877-871855</f>
        <v>4465022</v>
      </c>
      <c r="I96" s="48"/>
      <c r="J96" s="48"/>
      <c r="K96" s="48"/>
      <c r="L96" s="48"/>
      <c r="M96" s="48"/>
      <c r="N96" s="48"/>
      <c r="O96" s="48"/>
      <c r="R96" s="45"/>
    </row>
    <row r="97" spans="1:18" ht="15.6" hidden="1" customHeight="1" x14ac:dyDescent="0.25">
      <c r="A97" s="24">
        <v>329</v>
      </c>
      <c r="B97" s="25" t="s">
        <v>125</v>
      </c>
      <c r="C97" s="46">
        <v>401625</v>
      </c>
      <c r="D97" s="46"/>
      <c r="E97" s="46">
        <v>401625</v>
      </c>
      <c r="F97" s="46"/>
      <c r="G97" s="46">
        <v>401625</v>
      </c>
      <c r="H97" s="27">
        <v>401625</v>
      </c>
      <c r="I97" s="48"/>
      <c r="J97" s="48"/>
      <c r="K97" s="48"/>
      <c r="L97" s="48"/>
      <c r="M97" s="48"/>
      <c r="N97" s="48"/>
      <c r="O97" s="48"/>
      <c r="R97" s="45"/>
    </row>
    <row r="98" spans="1:18" s="45" customFormat="1" ht="15.6" hidden="1" customHeight="1" x14ac:dyDescent="0.25">
      <c r="A98" s="35">
        <v>34</v>
      </c>
      <c r="B98" s="36" t="s">
        <v>20</v>
      </c>
      <c r="C98" s="37">
        <f>SUM(C99:C100)</f>
        <v>500000</v>
      </c>
      <c r="D98" s="37"/>
      <c r="E98" s="37">
        <f>SUM(E99:E100)</f>
        <v>500000</v>
      </c>
      <c r="F98" s="37"/>
      <c r="G98" s="37">
        <f>SUM(G99:G100)</f>
        <v>500000</v>
      </c>
      <c r="H98" s="38">
        <f>SUM(H99:H100)</f>
        <v>500000</v>
      </c>
      <c r="I98" s="34"/>
      <c r="J98" s="34"/>
      <c r="K98" s="34"/>
      <c r="L98" s="34"/>
      <c r="M98" s="34"/>
      <c r="N98" s="34"/>
      <c r="O98" s="34"/>
      <c r="R98" s="45">
        <f>SUM(G98:L98)</f>
        <v>1000000</v>
      </c>
    </row>
    <row r="99" spans="1:18" ht="15.6" hidden="1" customHeight="1" x14ac:dyDescent="0.25">
      <c r="A99" s="24">
        <v>342</v>
      </c>
      <c r="B99" s="25" t="s">
        <v>126</v>
      </c>
      <c r="C99" s="46">
        <v>100000</v>
      </c>
      <c r="D99" s="46"/>
      <c r="E99" s="46">
        <v>100000</v>
      </c>
      <c r="F99" s="46"/>
      <c r="G99" s="46">
        <v>100000</v>
      </c>
      <c r="H99" s="47">
        <v>100000</v>
      </c>
      <c r="I99" s="48"/>
      <c r="J99" s="48"/>
      <c r="K99" s="48"/>
      <c r="L99" s="48"/>
      <c r="M99" s="48"/>
      <c r="N99" s="48"/>
      <c r="O99" s="48"/>
    </row>
    <row r="100" spans="1:18" ht="15.6" hidden="1" customHeight="1" x14ac:dyDescent="0.25">
      <c r="A100" s="24">
        <v>343</v>
      </c>
      <c r="B100" s="25" t="s">
        <v>127</v>
      </c>
      <c r="C100" s="46">
        <v>400000</v>
      </c>
      <c r="D100" s="46"/>
      <c r="E100" s="46">
        <v>400000</v>
      </c>
      <c r="F100" s="46"/>
      <c r="G100" s="46">
        <v>400000</v>
      </c>
      <c r="H100" s="27">
        <v>400000</v>
      </c>
      <c r="I100" s="48"/>
      <c r="J100" s="48"/>
      <c r="K100" s="48"/>
      <c r="L100" s="48"/>
      <c r="M100" s="48"/>
      <c r="N100" s="48"/>
      <c r="O100" s="48"/>
      <c r="R100" s="45"/>
    </row>
    <row r="101" spans="1:18" s="45" customFormat="1" ht="31.15" hidden="1" customHeight="1" x14ac:dyDescent="0.25">
      <c r="A101" s="35">
        <v>37</v>
      </c>
      <c r="B101" s="36" t="s">
        <v>128</v>
      </c>
      <c r="C101" s="37">
        <f>SUM(C102)</f>
        <v>120000</v>
      </c>
      <c r="D101" s="37"/>
      <c r="E101" s="37">
        <f>SUM(E102)</f>
        <v>120000</v>
      </c>
      <c r="F101" s="37"/>
      <c r="G101" s="37">
        <f>SUM(G102)</f>
        <v>120000</v>
      </c>
      <c r="H101" s="38">
        <f>SUM(H102)</f>
        <v>120000</v>
      </c>
      <c r="I101" s="34"/>
      <c r="J101" s="34"/>
      <c r="K101" s="34"/>
      <c r="L101" s="34"/>
      <c r="M101" s="34"/>
      <c r="N101" s="34"/>
      <c r="O101" s="34"/>
    </row>
    <row r="102" spans="1:18" ht="31.15" hidden="1" customHeight="1" x14ac:dyDescent="0.25">
      <c r="A102" s="28">
        <v>372</v>
      </c>
      <c r="B102" s="29" t="s">
        <v>129</v>
      </c>
      <c r="C102" s="49">
        <v>120000</v>
      </c>
      <c r="D102" s="49"/>
      <c r="E102" s="49">
        <v>120000</v>
      </c>
      <c r="F102" s="49"/>
      <c r="G102" s="49">
        <v>120000</v>
      </c>
      <c r="H102" s="31">
        <v>120000</v>
      </c>
      <c r="I102" s="48"/>
      <c r="J102" s="48"/>
      <c r="K102" s="48"/>
      <c r="L102" s="48"/>
      <c r="M102" s="48"/>
      <c r="N102" s="48"/>
      <c r="O102" s="48"/>
      <c r="R102" s="45"/>
    </row>
    <row r="103" spans="1:18" s="40" customFormat="1" ht="15.75" hidden="1" customHeight="1" x14ac:dyDescent="0.25">
      <c r="A103" s="495" t="s">
        <v>114</v>
      </c>
      <c r="B103" s="496"/>
      <c r="C103" s="32">
        <f>SUM(C89,C93,C98,C101)</f>
        <v>133878715</v>
      </c>
      <c r="D103" s="32"/>
      <c r="E103" s="32">
        <f>SUM(E89,E93,E98,E101)</f>
        <v>133878715</v>
      </c>
      <c r="F103" s="32"/>
      <c r="G103" s="32">
        <f>SUM(G89,G93,G98,G101)</f>
        <v>133103420</v>
      </c>
      <c r="H103" s="32">
        <f>SUM(H89,H93,H98,H101)</f>
        <v>133093420</v>
      </c>
      <c r="I103" s="34"/>
      <c r="J103" s="34"/>
      <c r="K103" s="34"/>
      <c r="L103" s="34"/>
      <c r="M103" s="34"/>
      <c r="N103" s="34"/>
      <c r="O103" s="34"/>
      <c r="P103" s="68" t="e">
        <f>SUM(P89,P93,P98,#REF!,#REF!)</f>
        <v>#REF!</v>
      </c>
      <c r="Q103" s="32" t="e">
        <f>SUM(Q89,Q93,Q98,#REF!,#REF!)</f>
        <v>#REF!</v>
      </c>
      <c r="R103" s="32" t="e">
        <f>SUM(R89,R93,R98,#REF!,#REF!)</f>
        <v>#REF!</v>
      </c>
    </row>
    <row r="104" spans="1:18" s="40" customFormat="1" ht="15.6" hidden="1" customHeight="1" x14ac:dyDescent="0.25">
      <c r="A104" s="33"/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R104" s="45"/>
    </row>
    <row r="105" spans="1:18" s="40" customFormat="1" ht="15.6" hidden="1" customHeight="1" x14ac:dyDescent="0.25">
      <c r="A105" s="40" t="s">
        <v>130</v>
      </c>
      <c r="B105" s="33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R105" s="45"/>
    </row>
    <row r="106" spans="1:18" s="42" customFormat="1" ht="32.25" hidden="1" customHeight="1" x14ac:dyDescent="0.2">
      <c r="A106" s="480" t="s">
        <v>109</v>
      </c>
      <c r="B106" s="482" t="s">
        <v>73</v>
      </c>
      <c r="C106" s="484" t="s">
        <v>74</v>
      </c>
      <c r="D106" s="361"/>
      <c r="E106" s="484" t="s">
        <v>74</v>
      </c>
      <c r="F106" s="342"/>
      <c r="G106" s="484" t="s">
        <v>75</v>
      </c>
      <c r="H106" s="484" t="s">
        <v>1</v>
      </c>
      <c r="I106" s="493"/>
      <c r="J106" s="494"/>
      <c r="K106" s="494"/>
      <c r="L106" s="494"/>
      <c r="M106" s="494"/>
      <c r="N106" s="490"/>
      <c r="O106" s="490"/>
      <c r="P106" s="41" t="s">
        <v>90</v>
      </c>
      <c r="Q106" s="41" t="s">
        <v>91</v>
      </c>
    </row>
    <row r="107" spans="1:18" s="42" customFormat="1" ht="15" hidden="1" customHeight="1" x14ac:dyDescent="0.2">
      <c r="A107" s="481"/>
      <c r="B107" s="483"/>
      <c r="C107" s="485"/>
      <c r="D107" s="362"/>
      <c r="E107" s="485"/>
      <c r="F107" s="343"/>
      <c r="G107" s="485"/>
      <c r="H107" s="485"/>
      <c r="I107" s="493"/>
      <c r="J107" s="494"/>
      <c r="K107" s="494"/>
      <c r="L107" s="494"/>
      <c r="M107" s="494"/>
      <c r="N107" s="490"/>
      <c r="O107" s="490"/>
      <c r="P107" s="43"/>
      <c r="Q107" s="43"/>
    </row>
    <row r="108" spans="1:18" s="45" customFormat="1" ht="15.75" hidden="1" customHeight="1" x14ac:dyDescent="0.25">
      <c r="A108" s="20">
        <v>32</v>
      </c>
      <c r="B108" s="21" t="s">
        <v>17</v>
      </c>
      <c r="C108" s="22">
        <f>SUM(C109:C110)</f>
        <v>719740</v>
      </c>
      <c r="D108" s="22"/>
      <c r="E108" s="22">
        <f>SUM(E109:E110)</f>
        <v>719740</v>
      </c>
      <c r="F108" s="22"/>
      <c r="G108" s="22">
        <f>SUM(G109:G110)</f>
        <v>650000</v>
      </c>
      <c r="H108" s="23">
        <f>SUM(H109:H110)</f>
        <v>650000</v>
      </c>
      <c r="I108" s="34"/>
      <c r="J108" s="34"/>
      <c r="K108" s="34"/>
      <c r="L108" s="34"/>
      <c r="M108" s="34"/>
      <c r="N108" s="34"/>
      <c r="O108" s="34"/>
      <c r="P108" s="45">
        <v>0</v>
      </c>
      <c r="Q108" s="45">
        <v>0</v>
      </c>
      <c r="R108" s="45">
        <f>SUM(G108:L108)</f>
        <v>1300000</v>
      </c>
    </row>
    <row r="109" spans="1:18" ht="14.25" hidden="1" customHeight="1" x14ac:dyDescent="0.25">
      <c r="A109" s="24">
        <v>321</v>
      </c>
      <c r="B109" s="25" t="s">
        <v>123</v>
      </c>
      <c r="C109" s="46">
        <v>52940</v>
      </c>
      <c r="D109" s="46"/>
      <c r="E109" s="46">
        <v>52940</v>
      </c>
      <c r="F109" s="46"/>
      <c r="G109" s="72">
        <v>50000</v>
      </c>
      <c r="H109" s="74">
        <v>50000</v>
      </c>
      <c r="I109" s="48"/>
      <c r="J109" s="48"/>
      <c r="K109" s="48"/>
      <c r="L109" s="48"/>
      <c r="M109" s="48"/>
      <c r="N109" s="48"/>
      <c r="O109" s="48"/>
      <c r="P109" s="15">
        <v>0</v>
      </c>
      <c r="Q109" s="15">
        <v>0</v>
      </c>
      <c r="R109" s="45"/>
    </row>
    <row r="110" spans="1:18" ht="14.25" hidden="1" customHeight="1" x14ac:dyDescent="0.25">
      <c r="A110" s="24">
        <v>322</v>
      </c>
      <c r="B110" s="25" t="s">
        <v>124</v>
      </c>
      <c r="C110" s="46">
        <f>690240-23440</f>
        <v>666800</v>
      </c>
      <c r="D110" s="46"/>
      <c r="E110" s="46">
        <f>690240-23440</f>
        <v>666800</v>
      </c>
      <c r="F110" s="46"/>
      <c r="G110" s="46">
        <v>600000</v>
      </c>
      <c r="H110" s="74">
        <v>600000</v>
      </c>
      <c r="I110" s="48"/>
      <c r="J110" s="48"/>
      <c r="K110" s="48"/>
      <c r="L110" s="48"/>
      <c r="M110" s="48"/>
      <c r="N110" s="48"/>
      <c r="O110" s="48"/>
      <c r="P110" s="15">
        <v>0</v>
      </c>
      <c r="Q110" s="15">
        <v>0</v>
      </c>
      <c r="R110" s="45"/>
    </row>
    <row r="111" spans="1:18" ht="15" hidden="1" customHeight="1" x14ac:dyDescent="0.25">
      <c r="A111" s="35">
        <v>42</v>
      </c>
      <c r="B111" s="36" t="s">
        <v>22</v>
      </c>
      <c r="C111" s="37">
        <f>SUM(C112:C113)</f>
        <v>421000</v>
      </c>
      <c r="D111" s="37"/>
      <c r="E111" s="37">
        <f>SUM(E112:E113)</f>
        <v>421000</v>
      </c>
      <c r="F111" s="37"/>
      <c r="G111" s="37">
        <f>SUM(G112:G113)</f>
        <v>350000</v>
      </c>
      <c r="H111" s="38">
        <f>SUM(H112:H113)</f>
        <v>350000</v>
      </c>
      <c r="I111" s="34"/>
      <c r="J111" s="34"/>
      <c r="K111" s="34"/>
      <c r="L111" s="34"/>
      <c r="M111" s="34"/>
      <c r="N111" s="34"/>
      <c r="O111" s="34"/>
      <c r="R111" s="45">
        <f>SUM(G111:L111)</f>
        <v>700000</v>
      </c>
    </row>
    <row r="112" spans="1:18" ht="15.6" hidden="1" customHeight="1" x14ac:dyDescent="0.25">
      <c r="A112" s="24">
        <v>422</v>
      </c>
      <c r="B112" s="25" t="s">
        <v>113</v>
      </c>
      <c r="C112" s="46">
        <v>420000</v>
      </c>
      <c r="D112" s="46"/>
      <c r="E112" s="46">
        <v>420000</v>
      </c>
      <c r="F112" s="46"/>
      <c r="G112" s="46">
        <v>350000</v>
      </c>
      <c r="H112" s="47">
        <v>350000</v>
      </c>
      <c r="I112" s="48"/>
      <c r="J112" s="48"/>
      <c r="K112" s="48"/>
      <c r="L112" s="48"/>
      <c r="M112" s="48"/>
      <c r="N112" s="48"/>
      <c r="O112" s="48"/>
      <c r="R112" s="45"/>
    </row>
    <row r="113" spans="1:18" ht="31.15" hidden="1" customHeight="1" x14ac:dyDescent="0.25">
      <c r="A113" s="28">
        <v>424</v>
      </c>
      <c r="B113" s="29" t="s">
        <v>120</v>
      </c>
      <c r="C113" s="49">
        <v>1000</v>
      </c>
      <c r="D113" s="49"/>
      <c r="E113" s="49">
        <v>1000</v>
      </c>
      <c r="F113" s="49"/>
      <c r="G113" s="49"/>
      <c r="H113" s="50"/>
      <c r="I113" s="48"/>
      <c r="J113" s="48"/>
      <c r="K113" s="48"/>
      <c r="L113" s="48"/>
      <c r="M113" s="48"/>
      <c r="N113" s="48"/>
      <c r="O113" s="48"/>
    </row>
    <row r="114" spans="1:18" s="40" customFormat="1" ht="15.6" hidden="1" customHeight="1" x14ac:dyDescent="0.25">
      <c r="A114" s="495" t="s">
        <v>114</v>
      </c>
      <c r="B114" s="496"/>
      <c r="C114" s="32">
        <f>SUM(C108,C111)</f>
        <v>1140740</v>
      </c>
      <c r="D114" s="32"/>
      <c r="E114" s="32">
        <f>SUM(E108,E111)</f>
        <v>1140740</v>
      </c>
      <c r="F114" s="32"/>
      <c r="G114" s="32">
        <f>SUM(G108,G111)</f>
        <v>1000000</v>
      </c>
      <c r="H114" s="32">
        <f>SUM(H108,H111)</f>
        <v>1000000</v>
      </c>
      <c r="I114" s="34"/>
      <c r="J114" s="34"/>
      <c r="K114" s="34"/>
      <c r="L114" s="34"/>
      <c r="M114" s="34"/>
      <c r="N114" s="34"/>
      <c r="O114" s="34"/>
      <c r="P114" s="68" t="e">
        <f>SUM(#REF!,P108,#REF!,#REF!,P111)</f>
        <v>#REF!</v>
      </c>
      <c r="Q114" s="32" t="e">
        <f>SUM(#REF!,Q108,#REF!,#REF!,Q111)</f>
        <v>#REF!</v>
      </c>
      <c r="R114" s="32" t="e">
        <f>SUM(#REF!,R108,#REF!,#REF!,R111)</f>
        <v>#REF!</v>
      </c>
    </row>
    <row r="115" spans="1:18" ht="27.75" hidden="1" customHeight="1" x14ac:dyDescent="0.25">
      <c r="A115" s="75">
        <v>3212</v>
      </c>
      <c r="B115" s="76" t="s">
        <v>131</v>
      </c>
      <c r="C115" s="77">
        <f>SUM(E115:K115)</f>
        <v>0</v>
      </c>
      <c r="D115" s="77"/>
      <c r="E115" s="77">
        <f>SUM(G115:M115)</f>
        <v>0</v>
      </c>
      <c r="F115" s="77"/>
      <c r="G115" s="72"/>
      <c r="H115" s="72"/>
      <c r="I115" s="78"/>
      <c r="J115" s="78"/>
      <c r="K115" s="78"/>
      <c r="L115" s="78"/>
      <c r="M115" s="78"/>
      <c r="N115" s="78"/>
      <c r="O115" s="79"/>
      <c r="P115" s="15">
        <v>0</v>
      </c>
      <c r="Q115" s="15">
        <v>0</v>
      </c>
    </row>
    <row r="116" spans="1:18" ht="14.25" hidden="1" customHeight="1" x14ac:dyDescent="0.25">
      <c r="A116" s="75">
        <v>3213</v>
      </c>
      <c r="B116" s="76" t="s">
        <v>132</v>
      </c>
      <c r="C116" s="77">
        <f>SUM(E116:K116)</f>
        <v>0</v>
      </c>
      <c r="D116" s="77"/>
      <c r="E116" s="77">
        <f>SUM(G116:M116)</f>
        <v>0</v>
      </c>
      <c r="F116" s="77"/>
      <c r="G116" s="72"/>
      <c r="H116" s="72"/>
      <c r="I116" s="72"/>
      <c r="J116" s="72"/>
      <c r="K116" s="72"/>
      <c r="L116" s="72"/>
      <c r="M116" s="72"/>
      <c r="N116" s="72"/>
      <c r="O116" s="80"/>
      <c r="P116" s="15">
        <v>0</v>
      </c>
      <c r="Q116" s="15">
        <v>0</v>
      </c>
    </row>
    <row r="117" spans="1:18" ht="14.25" hidden="1" customHeight="1" x14ac:dyDescent="0.25">
      <c r="A117" s="35">
        <v>322</v>
      </c>
      <c r="B117" s="36" t="s">
        <v>124</v>
      </c>
      <c r="C117" s="81">
        <f>SUM(E117:K117)</f>
        <v>0</v>
      </c>
      <c r="D117" s="81"/>
      <c r="E117" s="81">
        <f>SUM(G117:M117)</f>
        <v>0</v>
      </c>
      <c r="F117" s="81"/>
      <c r="G117" s="37">
        <f>SUM(G118)</f>
        <v>0</v>
      </c>
      <c r="H117" s="37">
        <f t="shared" ref="H117:O117" si="0">SUM(H118)</f>
        <v>0</v>
      </c>
      <c r="I117" s="37">
        <f>SUM(I118)</f>
        <v>0</v>
      </c>
      <c r="J117" s="37">
        <f t="shared" si="0"/>
        <v>0</v>
      </c>
      <c r="K117" s="37">
        <f t="shared" si="0"/>
        <v>0</v>
      </c>
      <c r="L117" s="37">
        <f t="shared" si="0"/>
        <v>0</v>
      </c>
      <c r="M117" s="37">
        <f t="shared" si="0"/>
        <v>0</v>
      </c>
      <c r="N117" s="37">
        <f t="shared" si="0"/>
        <v>0</v>
      </c>
      <c r="O117" s="38">
        <f t="shared" si="0"/>
        <v>0</v>
      </c>
      <c r="P117" s="15">
        <v>0</v>
      </c>
      <c r="Q117" s="15">
        <v>0</v>
      </c>
    </row>
    <row r="118" spans="1:18" ht="14.25" hidden="1" customHeight="1" x14ac:dyDescent="0.25">
      <c r="A118" s="82">
        <v>3225</v>
      </c>
      <c r="B118" s="83" t="s">
        <v>133</v>
      </c>
      <c r="C118" s="84">
        <f>SUM(E118:K118)</f>
        <v>0</v>
      </c>
      <c r="D118" s="84"/>
      <c r="E118" s="84">
        <f>SUM(G118:M118)</f>
        <v>0</v>
      </c>
      <c r="F118" s="84"/>
      <c r="G118" s="85"/>
      <c r="H118" s="86"/>
      <c r="I118" s="85"/>
      <c r="J118" s="86"/>
      <c r="K118" s="86"/>
      <c r="L118" s="86"/>
      <c r="M118" s="86"/>
      <c r="N118" s="85"/>
      <c r="O118" s="87"/>
      <c r="P118" s="15">
        <v>0</v>
      </c>
      <c r="Q118" s="15">
        <v>0</v>
      </c>
    </row>
    <row r="119" spans="1:18" s="40" customFormat="1" ht="15" hidden="1" customHeight="1" x14ac:dyDescent="0.25">
      <c r="A119" s="495" t="s">
        <v>114</v>
      </c>
      <c r="B119" s="496"/>
      <c r="C119" s="57">
        <f>SUM(C113)</f>
        <v>1000</v>
      </c>
      <c r="D119" s="57"/>
      <c r="E119" s="57">
        <f>SUM(E113)</f>
        <v>1000</v>
      </c>
      <c r="F119" s="57"/>
      <c r="G119" s="57">
        <f>SUM(G113)</f>
        <v>0</v>
      </c>
      <c r="H119" s="57">
        <f t="shared" ref="H119:O119" si="1">SUM(H113)</f>
        <v>0</v>
      </c>
      <c r="I119" s="57">
        <f>SUM(I113)</f>
        <v>0</v>
      </c>
      <c r="J119" s="57">
        <f t="shared" si="1"/>
        <v>0</v>
      </c>
      <c r="K119" s="57">
        <f t="shared" si="1"/>
        <v>0</v>
      </c>
      <c r="L119" s="57">
        <f t="shared" si="1"/>
        <v>0</v>
      </c>
      <c r="M119" s="57">
        <f>SUM(M113)</f>
        <v>0</v>
      </c>
      <c r="N119" s="57">
        <f t="shared" si="1"/>
        <v>0</v>
      </c>
      <c r="O119" s="57">
        <f t="shared" si="1"/>
        <v>0</v>
      </c>
    </row>
    <row r="120" spans="1:18" s="40" customFormat="1" ht="15.6" hidden="1" customHeight="1" x14ac:dyDescent="0.25">
      <c r="A120" s="88"/>
      <c r="B120" s="33"/>
      <c r="C120" s="63"/>
      <c r="D120" s="63"/>
      <c r="E120" s="63"/>
      <c r="F120" s="63"/>
      <c r="G120" s="63"/>
      <c r="H120" s="63"/>
      <c r="I120" s="63"/>
      <c r="J120" s="63"/>
      <c r="K120" s="63"/>
      <c r="L120" s="63"/>
      <c r="M120" s="63"/>
      <c r="N120" s="63"/>
      <c r="O120" s="63"/>
    </row>
    <row r="121" spans="1:18" s="40" customFormat="1" ht="15.6" hidden="1" customHeight="1" x14ac:dyDescent="0.25">
      <c r="A121" s="499" t="s">
        <v>134</v>
      </c>
      <c r="B121" s="499"/>
      <c r="C121" s="499"/>
      <c r="D121" s="499"/>
      <c r="E121" s="499"/>
      <c r="F121" s="345"/>
      <c r="G121" s="62" t="s">
        <v>135</v>
      </c>
      <c r="H121" s="60"/>
      <c r="I121" s="60"/>
      <c r="J121" s="63"/>
      <c r="K121" s="63"/>
      <c r="L121" s="63"/>
      <c r="M121" s="63"/>
      <c r="N121" s="63"/>
      <c r="O121" s="63"/>
    </row>
    <row r="122" spans="1:18" s="42" customFormat="1" ht="32.25" hidden="1" customHeight="1" x14ac:dyDescent="0.2">
      <c r="A122" s="480" t="s">
        <v>109</v>
      </c>
      <c r="B122" s="482" t="s">
        <v>73</v>
      </c>
      <c r="C122" s="484" t="s">
        <v>136</v>
      </c>
      <c r="D122" s="361"/>
      <c r="E122" s="484" t="s">
        <v>136</v>
      </c>
      <c r="F122" s="342"/>
      <c r="G122" s="500" t="s">
        <v>44</v>
      </c>
      <c r="H122" s="500" t="s">
        <v>58</v>
      </c>
      <c r="I122" s="500" t="s">
        <v>61</v>
      </c>
      <c r="J122" s="500" t="s">
        <v>63</v>
      </c>
      <c r="K122" s="500" t="s">
        <v>25</v>
      </c>
      <c r="L122" s="500" t="s">
        <v>137</v>
      </c>
      <c r="M122" s="500">
        <v>922</v>
      </c>
      <c r="N122" s="484" t="s">
        <v>138</v>
      </c>
      <c r="O122" s="484" t="s">
        <v>139</v>
      </c>
      <c r="P122" s="41" t="s">
        <v>90</v>
      </c>
      <c r="Q122" s="41" t="s">
        <v>91</v>
      </c>
    </row>
    <row r="123" spans="1:18" s="42" customFormat="1" ht="65.25" hidden="1" customHeight="1" x14ac:dyDescent="0.2">
      <c r="A123" s="481"/>
      <c r="B123" s="483"/>
      <c r="C123" s="485"/>
      <c r="D123" s="362"/>
      <c r="E123" s="485"/>
      <c r="F123" s="343"/>
      <c r="G123" s="501"/>
      <c r="H123" s="501"/>
      <c r="I123" s="501"/>
      <c r="J123" s="501"/>
      <c r="K123" s="501"/>
      <c r="L123" s="501"/>
      <c r="M123" s="501"/>
      <c r="N123" s="485"/>
      <c r="O123" s="485"/>
      <c r="P123" s="43"/>
      <c r="Q123" s="43"/>
    </row>
    <row r="124" spans="1:18" ht="14.25" hidden="1" customHeight="1" x14ac:dyDescent="0.25">
      <c r="A124" s="20">
        <v>32</v>
      </c>
      <c r="B124" s="21" t="s">
        <v>17</v>
      </c>
      <c r="C124" s="71">
        <f t="shared" ref="C124:C129" si="2">SUM(E124:K124)</f>
        <v>0</v>
      </c>
      <c r="D124" s="71"/>
      <c r="E124" s="71">
        <f t="shared" ref="E124:E129" si="3">SUM(G124:M124)</f>
        <v>0</v>
      </c>
      <c r="F124" s="71"/>
      <c r="G124" s="22">
        <f t="shared" ref="G124:K124" si="4">SUM(G125,G128)</f>
        <v>0</v>
      </c>
      <c r="H124" s="22">
        <f t="shared" si="4"/>
        <v>0</v>
      </c>
      <c r="I124" s="22">
        <f>SUM(I125,I128)</f>
        <v>0</v>
      </c>
      <c r="J124" s="22">
        <f t="shared" si="4"/>
        <v>0</v>
      </c>
      <c r="K124" s="22">
        <f t="shared" si="4"/>
        <v>0</v>
      </c>
      <c r="L124" s="22">
        <f>SUM(L125,L128)</f>
        <v>0</v>
      </c>
      <c r="M124" s="22">
        <f>SUM(M125,M128)</f>
        <v>0</v>
      </c>
      <c r="N124" s="22">
        <f>SUM(E124*1.1)</f>
        <v>0</v>
      </c>
      <c r="O124" s="23">
        <f>SUM(N124*1.099)</f>
        <v>0</v>
      </c>
      <c r="P124" s="15">
        <v>0</v>
      </c>
      <c r="Q124" s="15">
        <v>0</v>
      </c>
    </row>
    <row r="125" spans="1:18" ht="14.25" hidden="1" customHeight="1" x14ac:dyDescent="0.25">
      <c r="A125" s="35">
        <v>321</v>
      </c>
      <c r="B125" s="36" t="s">
        <v>123</v>
      </c>
      <c r="C125" s="81">
        <f t="shared" si="2"/>
        <v>0</v>
      </c>
      <c r="D125" s="81"/>
      <c r="E125" s="81">
        <f t="shared" si="3"/>
        <v>0</v>
      </c>
      <c r="F125" s="81"/>
      <c r="G125" s="37">
        <f t="shared" ref="G125:O125" si="5">SUM(G126:G127)</f>
        <v>0</v>
      </c>
      <c r="H125" s="37">
        <f t="shared" si="5"/>
        <v>0</v>
      </c>
      <c r="I125" s="37">
        <f>SUM(I126:I127)</f>
        <v>0</v>
      </c>
      <c r="J125" s="37">
        <f t="shared" si="5"/>
        <v>0</v>
      </c>
      <c r="K125" s="37">
        <f t="shared" si="5"/>
        <v>0</v>
      </c>
      <c r="L125" s="37">
        <f>SUM(L126:L127)</f>
        <v>0</v>
      </c>
      <c r="M125" s="37">
        <f>SUM(M126:M127)</f>
        <v>0</v>
      </c>
      <c r="N125" s="37">
        <f t="shared" si="5"/>
        <v>0</v>
      </c>
      <c r="O125" s="38">
        <f t="shared" si="5"/>
        <v>0</v>
      </c>
      <c r="P125" s="15">
        <v>0</v>
      </c>
      <c r="Q125" s="15">
        <v>0</v>
      </c>
    </row>
    <row r="126" spans="1:18" ht="27.75" hidden="1" customHeight="1" x14ac:dyDescent="0.25">
      <c r="A126" s="75">
        <v>3212</v>
      </c>
      <c r="B126" s="76" t="s">
        <v>131</v>
      </c>
      <c r="C126" s="77">
        <f t="shared" si="2"/>
        <v>0</v>
      </c>
      <c r="D126" s="77"/>
      <c r="E126" s="77">
        <f t="shared" si="3"/>
        <v>0</v>
      </c>
      <c r="F126" s="77"/>
      <c r="G126" s="72"/>
      <c r="H126" s="72"/>
      <c r="I126" s="72"/>
      <c r="J126" s="72"/>
      <c r="K126" s="72"/>
      <c r="L126" s="72"/>
      <c r="M126" s="72"/>
      <c r="N126" s="72"/>
      <c r="O126" s="80"/>
      <c r="P126" s="15">
        <v>0</v>
      </c>
      <c r="Q126" s="15">
        <v>0</v>
      </c>
    </row>
    <row r="127" spans="1:18" ht="14.25" hidden="1" customHeight="1" x14ac:dyDescent="0.25">
      <c r="A127" s="75">
        <v>3213</v>
      </c>
      <c r="B127" s="76" t="s">
        <v>132</v>
      </c>
      <c r="C127" s="77">
        <f t="shared" si="2"/>
        <v>0</v>
      </c>
      <c r="D127" s="77"/>
      <c r="E127" s="77">
        <f t="shared" si="3"/>
        <v>0</v>
      </c>
      <c r="F127" s="77"/>
      <c r="G127" s="72"/>
      <c r="H127" s="72"/>
      <c r="I127" s="72"/>
      <c r="J127" s="72"/>
      <c r="K127" s="72"/>
      <c r="L127" s="72"/>
      <c r="M127" s="72"/>
      <c r="N127" s="72"/>
      <c r="O127" s="80"/>
      <c r="P127" s="15">
        <v>0</v>
      </c>
      <c r="Q127" s="15">
        <v>0</v>
      </c>
    </row>
    <row r="128" spans="1:18" ht="14.25" hidden="1" customHeight="1" x14ac:dyDescent="0.25">
      <c r="A128" s="35">
        <v>322</v>
      </c>
      <c r="B128" s="36" t="s">
        <v>124</v>
      </c>
      <c r="C128" s="81">
        <f t="shared" si="2"/>
        <v>0</v>
      </c>
      <c r="D128" s="81"/>
      <c r="E128" s="81">
        <f t="shared" si="3"/>
        <v>0</v>
      </c>
      <c r="F128" s="81"/>
      <c r="G128" s="37">
        <f t="shared" ref="G128:O128" si="6">SUM(G129)</f>
        <v>0</v>
      </c>
      <c r="H128" s="37">
        <f t="shared" si="6"/>
        <v>0</v>
      </c>
      <c r="I128" s="37">
        <f>SUM(I129)</f>
        <v>0</v>
      </c>
      <c r="J128" s="37">
        <f t="shared" si="6"/>
        <v>0</v>
      </c>
      <c r="K128" s="37">
        <f t="shared" si="6"/>
        <v>0</v>
      </c>
      <c r="L128" s="37">
        <f>SUM(L129)</f>
        <v>0</v>
      </c>
      <c r="M128" s="37">
        <f>SUM(M129)</f>
        <v>0</v>
      </c>
      <c r="N128" s="37">
        <f t="shared" si="6"/>
        <v>0</v>
      </c>
      <c r="O128" s="38">
        <f t="shared" si="6"/>
        <v>0</v>
      </c>
      <c r="P128" s="15">
        <v>0</v>
      </c>
      <c r="Q128" s="15">
        <v>0</v>
      </c>
    </row>
    <row r="129" spans="1:17" ht="14.25" hidden="1" customHeight="1" x14ac:dyDescent="0.25">
      <c r="A129" s="82">
        <v>3225</v>
      </c>
      <c r="B129" s="83" t="s">
        <v>133</v>
      </c>
      <c r="C129" s="84">
        <f t="shared" si="2"/>
        <v>0</v>
      </c>
      <c r="D129" s="84"/>
      <c r="E129" s="84">
        <f t="shared" si="3"/>
        <v>0</v>
      </c>
      <c r="F129" s="84"/>
      <c r="G129" s="85"/>
      <c r="H129" s="86"/>
      <c r="I129" s="85"/>
      <c r="J129" s="86"/>
      <c r="K129" s="86"/>
      <c r="L129" s="86"/>
      <c r="M129" s="86"/>
      <c r="N129" s="85"/>
      <c r="O129" s="87"/>
      <c r="P129" s="15">
        <v>0</v>
      </c>
      <c r="Q129" s="15">
        <v>0</v>
      </c>
    </row>
    <row r="130" spans="1:17" s="40" customFormat="1" ht="15.6" hidden="1" customHeight="1" x14ac:dyDescent="0.25">
      <c r="A130" s="495" t="s">
        <v>114</v>
      </c>
      <c r="B130" s="496"/>
      <c r="C130" s="57">
        <f>SUM(C124)</f>
        <v>0</v>
      </c>
      <c r="D130" s="57"/>
      <c r="E130" s="57">
        <f>SUM(E124)</f>
        <v>0</v>
      </c>
      <c r="F130" s="57"/>
      <c r="G130" s="57">
        <f>SUM(G124)</f>
        <v>0</v>
      </c>
      <c r="H130" s="57">
        <f t="shared" ref="H130:O130" si="7">SUM(H124)</f>
        <v>0</v>
      </c>
      <c r="I130" s="57">
        <f>SUM(I124)</f>
        <v>0</v>
      </c>
      <c r="J130" s="57">
        <f t="shared" si="7"/>
        <v>0</v>
      </c>
      <c r="K130" s="57">
        <f t="shared" si="7"/>
        <v>0</v>
      </c>
      <c r="L130" s="57">
        <f>SUM(L124)</f>
        <v>0</v>
      </c>
      <c r="M130" s="57">
        <f>SUM(M124)</f>
        <v>0</v>
      </c>
      <c r="N130" s="57">
        <f t="shared" si="7"/>
        <v>0</v>
      </c>
      <c r="O130" s="57">
        <f t="shared" si="7"/>
        <v>0</v>
      </c>
    </row>
    <row r="131" spans="1:17" s="40" customFormat="1" ht="15.6" hidden="1" customHeight="1" x14ac:dyDescent="0.25">
      <c r="A131" s="33"/>
      <c r="B131" s="33"/>
      <c r="C131" s="63"/>
      <c r="D131" s="63"/>
      <c r="E131" s="63"/>
      <c r="F131" s="63"/>
      <c r="G131" s="63"/>
      <c r="H131" s="63"/>
      <c r="I131" s="63"/>
      <c r="J131" s="63"/>
      <c r="K131" s="63"/>
      <c r="L131" s="63"/>
      <c r="M131" s="63"/>
      <c r="N131" s="63"/>
      <c r="O131" s="63"/>
    </row>
    <row r="132" spans="1:17" s="60" customFormat="1" ht="21" hidden="1" customHeight="1" x14ac:dyDescent="0.25">
      <c r="A132" s="499" t="s">
        <v>134</v>
      </c>
      <c r="B132" s="499"/>
      <c r="C132" s="499"/>
      <c r="D132" s="499"/>
      <c r="E132" s="499"/>
      <c r="F132" s="345"/>
      <c r="G132" s="62" t="s">
        <v>140</v>
      </c>
    </row>
    <row r="133" spans="1:17" s="42" customFormat="1" ht="32.25" hidden="1" customHeight="1" x14ac:dyDescent="0.2">
      <c r="A133" s="480" t="s">
        <v>109</v>
      </c>
      <c r="B133" s="482" t="s">
        <v>73</v>
      </c>
      <c r="C133" s="484" t="s">
        <v>136</v>
      </c>
      <c r="D133" s="361"/>
      <c r="E133" s="484" t="s">
        <v>136</v>
      </c>
      <c r="F133" s="342"/>
      <c r="G133" s="500" t="s">
        <v>44</v>
      </c>
      <c r="H133" s="500" t="s">
        <v>58</v>
      </c>
      <c r="I133" s="500" t="s">
        <v>61</v>
      </c>
      <c r="J133" s="500" t="s">
        <v>63</v>
      </c>
      <c r="K133" s="500" t="s">
        <v>25</v>
      </c>
      <c r="L133" s="500" t="s">
        <v>137</v>
      </c>
      <c r="M133" s="500">
        <v>922</v>
      </c>
      <c r="N133" s="484" t="s">
        <v>138</v>
      </c>
      <c r="O133" s="484" t="s">
        <v>139</v>
      </c>
      <c r="P133" s="41" t="s">
        <v>90</v>
      </c>
      <c r="Q133" s="41" t="s">
        <v>91</v>
      </c>
    </row>
    <row r="134" spans="1:17" s="42" customFormat="1" ht="60" hidden="1" customHeight="1" x14ac:dyDescent="0.2">
      <c r="A134" s="481"/>
      <c r="B134" s="483"/>
      <c r="C134" s="485"/>
      <c r="D134" s="362"/>
      <c r="E134" s="485"/>
      <c r="F134" s="343"/>
      <c r="G134" s="501"/>
      <c r="H134" s="501"/>
      <c r="I134" s="501"/>
      <c r="J134" s="501"/>
      <c r="K134" s="501"/>
      <c r="L134" s="501"/>
      <c r="M134" s="501"/>
      <c r="N134" s="485"/>
      <c r="O134" s="485"/>
      <c r="P134" s="43"/>
      <c r="Q134" s="43"/>
    </row>
    <row r="135" spans="1:17" ht="14.25" hidden="1" customHeight="1" x14ac:dyDescent="0.25">
      <c r="A135" s="20">
        <v>32</v>
      </c>
      <c r="B135" s="21" t="s">
        <v>17</v>
      </c>
      <c r="C135" s="71">
        <f t="shared" ref="C135:C145" si="8">SUM(E135:K135)</f>
        <v>0</v>
      </c>
      <c r="D135" s="71"/>
      <c r="E135" s="71">
        <f t="shared" ref="E135:E145" si="9">SUM(G135:M135)</f>
        <v>0</v>
      </c>
      <c r="F135" s="71"/>
      <c r="G135" s="22">
        <f>SUM(G136,G138,G142)</f>
        <v>0</v>
      </c>
      <c r="H135" s="22">
        <f t="shared" ref="H135:L135" si="10">SUM(H136,H138,H142)</f>
        <v>0</v>
      </c>
      <c r="I135" s="22">
        <f>SUM(I136,I138,I142)</f>
        <v>0</v>
      </c>
      <c r="J135" s="22">
        <f t="shared" si="10"/>
        <v>0</v>
      </c>
      <c r="K135" s="22">
        <f t="shared" si="10"/>
        <v>0</v>
      </c>
      <c r="L135" s="22">
        <f t="shared" si="10"/>
        <v>0</v>
      </c>
      <c r="M135" s="22">
        <f>SUM(M136,M138,M142)</f>
        <v>0</v>
      </c>
      <c r="N135" s="22">
        <f>SUM(E135*1.1)</f>
        <v>0</v>
      </c>
      <c r="O135" s="23">
        <f>SUM(N135*1.099)</f>
        <v>0</v>
      </c>
      <c r="P135" s="15">
        <v>0</v>
      </c>
      <c r="Q135" s="15">
        <v>0</v>
      </c>
    </row>
    <row r="136" spans="1:17" ht="14.25" hidden="1" customHeight="1" x14ac:dyDescent="0.25">
      <c r="A136" s="35">
        <v>321</v>
      </c>
      <c r="B136" s="36" t="s">
        <v>123</v>
      </c>
      <c r="C136" s="81">
        <f t="shared" si="8"/>
        <v>0</v>
      </c>
      <c r="D136" s="81"/>
      <c r="E136" s="81">
        <f t="shared" si="9"/>
        <v>0</v>
      </c>
      <c r="F136" s="81"/>
      <c r="G136" s="37">
        <f>SUM(G137)</f>
        <v>0</v>
      </c>
      <c r="H136" s="37">
        <f t="shared" ref="H136:O136" si="11">SUM(H137)</f>
        <v>0</v>
      </c>
      <c r="I136" s="37">
        <f>SUM(I137)</f>
        <v>0</v>
      </c>
      <c r="J136" s="37">
        <f t="shared" si="11"/>
        <v>0</v>
      </c>
      <c r="K136" s="37">
        <f t="shared" si="11"/>
        <v>0</v>
      </c>
      <c r="L136" s="37">
        <f t="shared" si="11"/>
        <v>0</v>
      </c>
      <c r="M136" s="37">
        <f t="shared" si="11"/>
        <v>0</v>
      </c>
      <c r="N136" s="37">
        <f t="shared" si="11"/>
        <v>0</v>
      </c>
      <c r="O136" s="38">
        <f t="shared" si="11"/>
        <v>0</v>
      </c>
      <c r="P136" s="15">
        <v>0</v>
      </c>
      <c r="Q136" s="15">
        <v>0</v>
      </c>
    </row>
    <row r="137" spans="1:17" ht="14.25" hidden="1" customHeight="1" x14ac:dyDescent="0.25">
      <c r="A137" s="75">
        <v>3213</v>
      </c>
      <c r="B137" s="76" t="s">
        <v>132</v>
      </c>
      <c r="C137" s="77">
        <f t="shared" si="8"/>
        <v>0</v>
      </c>
      <c r="D137" s="77"/>
      <c r="E137" s="77">
        <f t="shared" si="9"/>
        <v>0</v>
      </c>
      <c r="F137" s="77"/>
      <c r="G137" s="72"/>
      <c r="H137" s="72"/>
      <c r="I137" s="72"/>
      <c r="J137" s="72"/>
      <c r="K137" s="72"/>
      <c r="L137" s="72"/>
      <c r="M137" s="72"/>
      <c r="N137" s="72"/>
      <c r="O137" s="80"/>
      <c r="P137" s="15">
        <v>0</v>
      </c>
      <c r="Q137" s="15">
        <v>0</v>
      </c>
    </row>
    <row r="138" spans="1:17" ht="14.25" hidden="1" customHeight="1" x14ac:dyDescent="0.25">
      <c r="A138" s="35">
        <v>322</v>
      </c>
      <c r="B138" s="36" t="s">
        <v>124</v>
      </c>
      <c r="C138" s="81">
        <f t="shared" si="8"/>
        <v>0</v>
      </c>
      <c r="D138" s="81"/>
      <c r="E138" s="81">
        <f t="shared" si="9"/>
        <v>0</v>
      </c>
      <c r="F138" s="81"/>
      <c r="G138" s="37">
        <f>SUM(G139:G141)</f>
        <v>0</v>
      </c>
      <c r="H138" s="37">
        <f t="shared" ref="H138:O138" si="12">SUM(H139:H141)</f>
        <v>0</v>
      </c>
      <c r="I138" s="37">
        <f>SUM(I139:I141)</f>
        <v>0</v>
      </c>
      <c r="J138" s="37">
        <f t="shared" si="12"/>
        <v>0</v>
      </c>
      <c r="K138" s="37">
        <f t="shared" si="12"/>
        <v>0</v>
      </c>
      <c r="L138" s="37">
        <f t="shared" si="12"/>
        <v>0</v>
      </c>
      <c r="M138" s="37">
        <f>SUM(M139:M141)</f>
        <v>0</v>
      </c>
      <c r="N138" s="37">
        <f t="shared" si="12"/>
        <v>0</v>
      </c>
      <c r="O138" s="38">
        <f t="shared" si="12"/>
        <v>0</v>
      </c>
      <c r="P138" s="15">
        <v>0</v>
      </c>
      <c r="Q138" s="15">
        <v>0</v>
      </c>
    </row>
    <row r="139" spans="1:17" ht="19.5" hidden="1" customHeight="1" x14ac:dyDescent="0.25">
      <c r="A139" s="75">
        <v>3221</v>
      </c>
      <c r="B139" s="76" t="s">
        <v>141</v>
      </c>
      <c r="C139" s="77">
        <f t="shared" si="8"/>
        <v>0</v>
      </c>
      <c r="D139" s="77"/>
      <c r="E139" s="77">
        <f t="shared" si="9"/>
        <v>0</v>
      </c>
      <c r="F139" s="77"/>
      <c r="G139" s="72"/>
      <c r="H139" s="72"/>
      <c r="I139" s="72"/>
      <c r="J139" s="72"/>
      <c r="K139" s="72"/>
      <c r="L139" s="72"/>
      <c r="M139" s="72"/>
      <c r="N139" s="72"/>
      <c r="O139" s="80"/>
      <c r="P139" s="15">
        <v>0</v>
      </c>
      <c r="Q139" s="15">
        <v>0</v>
      </c>
    </row>
    <row r="140" spans="1:17" ht="14.25" hidden="1" customHeight="1" x14ac:dyDescent="0.25">
      <c r="A140" s="75">
        <v>3222</v>
      </c>
      <c r="B140" s="76" t="s">
        <v>142</v>
      </c>
      <c r="C140" s="77">
        <f t="shared" si="8"/>
        <v>0</v>
      </c>
      <c r="D140" s="77"/>
      <c r="E140" s="77">
        <f t="shared" si="9"/>
        <v>0</v>
      </c>
      <c r="F140" s="77"/>
      <c r="G140" s="89"/>
      <c r="H140" s="89"/>
      <c r="I140" s="89"/>
      <c r="J140" s="89"/>
      <c r="K140" s="89"/>
      <c r="L140" s="89"/>
      <c r="M140" s="89"/>
      <c r="N140" s="72"/>
      <c r="O140" s="80"/>
      <c r="P140" s="15">
        <v>0</v>
      </c>
      <c r="Q140" s="15">
        <v>0</v>
      </c>
    </row>
    <row r="141" spans="1:17" ht="14.25" hidden="1" customHeight="1" x14ac:dyDescent="0.25">
      <c r="A141" s="75">
        <v>3225</v>
      </c>
      <c r="B141" s="76" t="s">
        <v>133</v>
      </c>
      <c r="C141" s="77">
        <f t="shared" si="8"/>
        <v>0</v>
      </c>
      <c r="D141" s="77"/>
      <c r="E141" s="77">
        <f t="shared" si="9"/>
        <v>0</v>
      </c>
      <c r="F141" s="77"/>
      <c r="G141" s="72"/>
      <c r="H141" s="89"/>
      <c r="I141" s="72"/>
      <c r="J141" s="89"/>
      <c r="K141" s="89"/>
      <c r="L141" s="89"/>
      <c r="M141" s="89"/>
      <c r="N141" s="72"/>
      <c r="O141" s="80"/>
      <c r="P141" s="15">
        <v>0</v>
      </c>
      <c r="Q141" s="15">
        <v>0</v>
      </c>
    </row>
    <row r="142" spans="1:17" ht="18" hidden="1" customHeight="1" x14ac:dyDescent="0.25">
      <c r="A142" s="35">
        <v>323</v>
      </c>
      <c r="B142" s="36" t="s">
        <v>110</v>
      </c>
      <c r="C142" s="81">
        <f t="shared" si="8"/>
        <v>0</v>
      </c>
      <c r="D142" s="81"/>
      <c r="E142" s="81">
        <f t="shared" si="9"/>
        <v>0</v>
      </c>
      <c r="F142" s="81"/>
      <c r="G142" s="37">
        <f>SUM(G143:G145)</f>
        <v>0</v>
      </c>
      <c r="H142" s="37">
        <f t="shared" ref="H142:O142" si="13">SUM(H143:H145)</f>
        <v>0</v>
      </c>
      <c r="I142" s="37">
        <f>SUM(I143:I145)</f>
        <v>0</v>
      </c>
      <c r="J142" s="37">
        <f t="shared" si="13"/>
        <v>0</v>
      </c>
      <c r="K142" s="37">
        <f t="shared" si="13"/>
        <v>0</v>
      </c>
      <c r="L142" s="37">
        <f t="shared" si="13"/>
        <v>0</v>
      </c>
      <c r="M142" s="37">
        <f>SUM(M143:M145)</f>
        <v>0</v>
      </c>
      <c r="N142" s="37">
        <f t="shared" si="13"/>
        <v>0</v>
      </c>
      <c r="O142" s="38">
        <f t="shared" si="13"/>
        <v>0</v>
      </c>
    </row>
    <row r="143" spans="1:17" ht="15.6" hidden="1" customHeight="1" x14ac:dyDescent="0.25">
      <c r="A143" s="75">
        <v>3236</v>
      </c>
      <c r="B143" s="76" t="s">
        <v>143</v>
      </c>
      <c r="C143" s="77">
        <f t="shared" si="8"/>
        <v>0</v>
      </c>
      <c r="D143" s="77"/>
      <c r="E143" s="77">
        <f t="shared" si="9"/>
        <v>0</v>
      </c>
      <c r="F143" s="77"/>
      <c r="G143" s="89"/>
      <c r="H143" s="89"/>
      <c r="I143" s="89"/>
      <c r="J143" s="89"/>
      <c r="K143" s="89"/>
      <c r="L143" s="89"/>
      <c r="M143" s="89"/>
      <c r="N143" s="72"/>
      <c r="O143" s="80"/>
    </row>
    <row r="144" spans="1:17" ht="15.6" hidden="1" customHeight="1" x14ac:dyDescent="0.25">
      <c r="A144" s="75">
        <v>3237</v>
      </c>
      <c r="B144" s="76" t="s">
        <v>144</v>
      </c>
      <c r="C144" s="77">
        <f t="shared" si="8"/>
        <v>0</v>
      </c>
      <c r="D144" s="77"/>
      <c r="E144" s="77">
        <f t="shared" si="9"/>
        <v>0</v>
      </c>
      <c r="F144" s="77"/>
      <c r="G144" s="89"/>
      <c r="H144" s="89"/>
      <c r="I144" s="89"/>
      <c r="J144" s="89"/>
      <c r="K144" s="89"/>
      <c r="L144" s="89"/>
      <c r="M144" s="89"/>
      <c r="N144" s="72"/>
      <c r="O144" s="80"/>
    </row>
    <row r="145" spans="1:17" ht="15.6" hidden="1" customHeight="1" x14ac:dyDescent="0.25">
      <c r="A145" s="82">
        <v>3239</v>
      </c>
      <c r="B145" s="83" t="s">
        <v>145</v>
      </c>
      <c r="C145" s="84">
        <f t="shared" si="8"/>
        <v>0</v>
      </c>
      <c r="D145" s="84"/>
      <c r="E145" s="84">
        <f t="shared" si="9"/>
        <v>0</v>
      </c>
      <c r="F145" s="84"/>
      <c r="G145" s="85"/>
      <c r="H145" s="86"/>
      <c r="I145" s="85"/>
      <c r="J145" s="86"/>
      <c r="K145" s="86"/>
      <c r="L145" s="86"/>
      <c r="M145" s="86"/>
      <c r="N145" s="85"/>
      <c r="O145" s="87"/>
    </row>
    <row r="146" spans="1:17" s="40" customFormat="1" ht="15.6" hidden="1" customHeight="1" x14ac:dyDescent="0.25">
      <c r="A146" s="495" t="s">
        <v>114</v>
      </c>
      <c r="B146" s="496"/>
      <c r="C146" s="57">
        <f>SUM(C135)</f>
        <v>0</v>
      </c>
      <c r="D146" s="57"/>
      <c r="E146" s="57">
        <f>SUM(E135)</f>
        <v>0</v>
      </c>
      <c r="F146" s="57"/>
      <c r="G146" s="32">
        <f>SUM(G135)</f>
        <v>0</v>
      </c>
      <c r="H146" s="32">
        <f t="shared" ref="H146:O146" si="14">SUM(H135)</f>
        <v>0</v>
      </c>
      <c r="I146" s="32">
        <f>SUM(I135)</f>
        <v>0</v>
      </c>
      <c r="J146" s="32">
        <f t="shared" si="14"/>
        <v>0</v>
      </c>
      <c r="K146" s="32">
        <f t="shared" si="14"/>
        <v>0</v>
      </c>
      <c r="L146" s="32">
        <f t="shared" si="14"/>
        <v>0</v>
      </c>
      <c r="M146" s="32">
        <f>SUM(M135)</f>
        <v>0</v>
      </c>
      <c r="N146" s="32">
        <f t="shared" si="14"/>
        <v>0</v>
      </c>
      <c r="O146" s="32">
        <f t="shared" si="14"/>
        <v>0</v>
      </c>
    </row>
    <row r="147" spans="1:17" s="40" customFormat="1" ht="15.6" hidden="1" customHeight="1" x14ac:dyDescent="0.25">
      <c r="A147" s="33"/>
      <c r="B147" s="33"/>
      <c r="C147" s="63"/>
      <c r="D147" s="63"/>
      <c r="E147" s="63"/>
      <c r="F147" s="63"/>
      <c r="G147" s="90"/>
      <c r="H147" s="34"/>
      <c r="I147" s="34"/>
      <c r="J147" s="34"/>
      <c r="K147" s="34"/>
      <c r="L147" s="34"/>
      <c r="M147" s="34"/>
      <c r="N147" s="34"/>
      <c r="O147" s="34"/>
    </row>
    <row r="148" spans="1:17" s="60" customFormat="1" ht="21" hidden="1" customHeight="1" x14ac:dyDescent="0.25">
      <c r="A148" s="499" t="s">
        <v>134</v>
      </c>
      <c r="B148" s="499"/>
      <c r="C148" s="499"/>
      <c r="D148" s="499"/>
      <c r="E148" s="499"/>
      <c r="F148" s="345"/>
      <c r="G148" s="62" t="s">
        <v>146</v>
      </c>
    </row>
    <row r="149" spans="1:17" ht="32.25" hidden="1" customHeight="1" x14ac:dyDescent="0.25">
      <c r="A149" s="480" t="s">
        <v>109</v>
      </c>
      <c r="B149" s="482" t="s">
        <v>73</v>
      </c>
      <c r="C149" s="484" t="s">
        <v>136</v>
      </c>
      <c r="D149" s="361"/>
      <c r="E149" s="484" t="s">
        <v>136</v>
      </c>
      <c r="F149" s="342"/>
      <c r="G149" s="500" t="s">
        <v>44</v>
      </c>
      <c r="H149" s="500" t="s">
        <v>58</v>
      </c>
      <c r="I149" s="500" t="s">
        <v>61</v>
      </c>
      <c r="J149" s="500" t="s">
        <v>63</v>
      </c>
      <c r="K149" s="500" t="s">
        <v>25</v>
      </c>
      <c r="L149" s="500" t="s">
        <v>137</v>
      </c>
      <c r="M149" s="500">
        <v>922</v>
      </c>
      <c r="N149" s="484" t="s">
        <v>138</v>
      </c>
      <c r="O149" s="484" t="s">
        <v>139</v>
      </c>
    </row>
    <row r="150" spans="1:17" ht="54.75" hidden="1" customHeight="1" x14ac:dyDescent="0.25">
      <c r="A150" s="481"/>
      <c r="B150" s="483"/>
      <c r="C150" s="485"/>
      <c r="D150" s="362"/>
      <c r="E150" s="485"/>
      <c r="F150" s="343"/>
      <c r="G150" s="501"/>
      <c r="H150" s="501"/>
      <c r="I150" s="501"/>
      <c r="J150" s="501"/>
      <c r="K150" s="501"/>
      <c r="L150" s="501"/>
      <c r="M150" s="501"/>
      <c r="N150" s="485"/>
      <c r="O150" s="485"/>
    </row>
    <row r="151" spans="1:17" ht="15.75" hidden="1" customHeight="1" x14ac:dyDescent="0.25">
      <c r="A151" s="20">
        <v>32</v>
      </c>
      <c r="B151" s="21" t="s">
        <v>17</v>
      </c>
      <c r="C151" s="71">
        <f t="shared" ref="C151:C158" si="15">SUM(E151:K151)</f>
        <v>0</v>
      </c>
      <c r="D151" s="71"/>
      <c r="E151" s="71">
        <f t="shared" ref="E151:E158" si="16">SUM(G151:M151)</f>
        <v>0</v>
      </c>
      <c r="F151" s="71"/>
      <c r="G151" s="22">
        <f>SUM(G152,G155)</f>
        <v>0</v>
      </c>
      <c r="H151" s="22">
        <f t="shared" ref="H151:L151" si="17">SUM(H152,H155)</f>
        <v>0</v>
      </c>
      <c r="I151" s="22">
        <f>SUM(I152,I155)</f>
        <v>0</v>
      </c>
      <c r="J151" s="22">
        <f t="shared" si="17"/>
        <v>0</v>
      </c>
      <c r="K151" s="22">
        <f t="shared" si="17"/>
        <v>0</v>
      </c>
      <c r="L151" s="22">
        <f t="shared" si="17"/>
        <v>0</v>
      </c>
      <c r="M151" s="22">
        <f>SUM(M152,M155)</f>
        <v>0</v>
      </c>
      <c r="N151" s="22">
        <f>SUM(E151*1.1)</f>
        <v>0</v>
      </c>
      <c r="O151" s="23">
        <f>SUM(N151*1.099)</f>
        <v>0</v>
      </c>
      <c r="P151" s="15">
        <v>0</v>
      </c>
      <c r="Q151" s="15">
        <v>0</v>
      </c>
    </row>
    <row r="152" spans="1:17" ht="14.25" hidden="1" customHeight="1" x14ac:dyDescent="0.25">
      <c r="A152" s="35">
        <v>322</v>
      </c>
      <c r="B152" s="36" t="s">
        <v>124</v>
      </c>
      <c r="C152" s="81">
        <f t="shared" si="15"/>
        <v>0</v>
      </c>
      <c r="D152" s="81"/>
      <c r="E152" s="81">
        <f t="shared" si="16"/>
        <v>0</v>
      </c>
      <c r="F152" s="81"/>
      <c r="G152" s="37">
        <f>SUM(G153:G154)</f>
        <v>0</v>
      </c>
      <c r="H152" s="37">
        <f t="shared" ref="H152:O152" si="18">SUM(H153:H154)</f>
        <v>0</v>
      </c>
      <c r="I152" s="37">
        <f>SUM(I153:I154)</f>
        <v>0</v>
      </c>
      <c r="J152" s="37">
        <f t="shared" si="18"/>
        <v>0</v>
      </c>
      <c r="K152" s="37">
        <f t="shared" si="18"/>
        <v>0</v>
      </c>
      <c r="L152" s="37">
        <f t="shared" si="18"/>
        <v>0</v>
      </c>
      <c r="M152" s="37">
        <f>SUM(M153:M154)</f>
        <v>0</v>
      </c>
      <c r="N152" s="37">
        <f t="shared" si="18"/>
        <v>0</v>
      </c>
      <c r="O152" s="38">
        <f t="shared" si="18"/>
        <v>0</v>
      </c>
      <c r="P152" s="15">
        <v>0</v>
      </c>
      <c r="Q152" s="15">
        <v>0</v>
      </c>
    </row>
    <row r="153" spans="1:17" ht="19.5" hidden="1" customHeight="1" x14ac:dyDescent="0.25">
      <c r="A153" s="75">
        <v>3221</v>
      </c>
      <c r="B153" s="76" t="s">
        <v>141</v>
      </c>
      <c r="C153" s="77">
        <f t="shared" si="15"/>
        <v>0</v>
      </c>
      <c r="D153" s="77"/>
      <c r="E153" s="77">
        <f t="shared" si="16"/>
        <v>0</v>
      </c>
      <c r="F153" s="77"/>
      <c r="G153" s="72"/>
      <c r="H153" s="72"/>
      <c r="I153" s="72"/>
      <c r="J153" s="72"/>
      <c r="K153" s="72"/>
      <c r="L153" s="72"/>
      <c r="M153" s="72"/>
      <c r="N153" s="72"/>
      <c r="O153" s="80"/>
      <c r="P153" s="15">
        <v>0</v>
      </c>
      <c r="Q153" s="15">
        <v>0</v>
      </c>
    </row>
    <row r="154" spans="1:17" ht="14.25" hidden="1" customHeight="1" x14ac:dyDescent="0.25">
      <c r="A154" s="75">
        <v>3225</v>
      </c>
      <c r="B154" s="76" t="s">
        <v>133</v>
      </c>
      <c r="C154" s="77">
        <f t="shared" si="15"/>
        <v>0</v>
      </c>
      <c r="D154" s="77"/>
      <c r="E154" s="77">
        <f t="shared" si="16"/>
        <v>0</v>
      </c>
      <c r="F154" s="77"/>
      <c r="G154" s="72"/>
      <c r="H154" s="89"/>
      <c r="I154" s="72"/>
      <c r="J154" s="89"/>
      <c r="K154" s="89"/>
      <c r="L154" s="89"/>
      <c r="M154" s="89"/>
      <c r="N154" s="72"/>
      <c r="O154" s="80"/>
      <c r="P154" s="15">
        <v>0</v>
      </c>
      <c r="Q154" s="15">
        <v>0</v>
      </c>
    </row>
    <row r="155" spans="1:17" ht="18" hidden="1" customHeight="1" x14ac:dyDescent="0.25">
      <c r="A155" s="35">
        <v>323</v>
      </c>
      <c r="B155" s="36" t="s">
        <v>110</v>
      </c>
      <c r="C155" s="81">
        <f t="shared" si="15"/>
        <v>0</v>
      </c>
      <c r="D155" s="81"/>
      <c r="E155" s="81">
        <f t="shared" si="16"/>
        <v>0</v>
      </c>
      <c r="F155" s="81"/>
      <c r="G155" s="37">
        <f>SUM(G156:G158)</f>
        <v>0</v>
      </c>
      <c r="H155" s="37">
        <f t="shared" ref="H155:O155" si="19">SUM(H156:H158)</f>
        <v>0</v>
      </c>
      <c r="I155" s="37">
        <f>SUM(I156:I158)</f>
        <v>0</v>
      </c>
      <c r="J155" s="37">
        <f t="shared" si="19"/>
        <v>0</v>
      </c>
      <c r="K155" s="37">
        <f t="shared" si="19"/>
        <v>0</v>
      </c>
      <c r="L155" s="37">
        <f t="shared" si="19"/>
        <v>0</v>
      </c>
      <c r="M155" s="37">
        <f>SUM(M156:M158)</f>
        <v>0</v>
      </c>
      <c r="N155" s="37">
        <f t="shared" si="19"/>
        <v>0</v>
      </c>
      <c r="O155" s="38">
        <f t="shared" si="19"/>
        <v>0</v>
      </c>
    </row>
    <row r="156" spans="1:17" ht="15.6" hidden="1" customHeight="1" x14ac:dyDescent="0.25">
      <c r="A156" s="75">
        <v>3235</v>
      </c>
      <c r="B156" s="76" t="s">
        <v>147</v>
      </c>
      <c r="C156" s="77">
        <f t="shared" si="15"/>
        <v>0</v>
      </c>
      <c r="D156" s="77"/>
      <c r="E156" s="77">
        <f t="shared" si="16"/>
        <v>0</v>
      </c>
      <c r="F156" s="77"/>
      <c r="G156" s="89"/>
      <c r="H156" s="89"/>
      <c r="I156" s="89"/>
      <c r="J156" s="89"/>
      <c r="K156" s="89"/>
      <c r="L156" s="89"/>
      <c r="M156" s="89"/>
      <c r="N156" s="72"/>
      <c r="O156" s="80"/>
    </row>
    <row r="157" spans="1:17" ht="15.6" hidden="1" customHeight="1" x14ac:dyDescent="0.25">
      <c r="A157" s="75">
        <v>3237</v>
      </c>
      <c r="B157" s="76" t="s">
        <v>144</v>
      </c>
      <c r="C157" s="77">
        <f t="shared" si="15"/>
        <v>0</v>
      </c>
      <c r="D157" s="77"/>
      <c r="E157" s="77">
        <f t="shared" si="16"/>
        <v>0</v>
      </c>
      <c r="F157" s="77"/>
      <c r="G157" s="89"/>
      <c r="H157" s="89"/>
      <c r="I157" s="89"/>
      <c r="J157" s="89"/>
      <c r="K157" s="89"/>
      <c r="L157" s="89"/>
      <c r="M157" s="89"/>
      <c r="N157" s="72"/>
      <c r="O157" s="80"/>
    </row>
    <row r="158" spans="1:17" ht="15.6" hidden="1" customHeight="1" x14ac:dyDescent="0.25">
      <c r="A158" s="82">
        <v>3239</v>
      </c>
      <c r="B158" s="83" t="s">
        <v>145</v>
      </c>
      <c r="C158" s="84">
        <f t="shared" si="15"/>
        <v>0</v>
      </c>
      <c r="D158" s="84"/>
      <c r="E158" s="84">
        <f t="shared" si="16"/>
        <v>0</v>
      </c>
      <c r="F158" s="84"/>
      <c r="G158" s="85"/>
      <c r="H158" s="86"/>
      <c r="I158" s="85"/>
      <c r="J158" s="86"/>
      <c r="K158" s="86"/>
      <c r="L158" s="86"/>
      <c r="M158" s="86"/>
      <c r="N158" s="85"/>
      <c r="O158" s="87"/>
    </row>
    <row r="159" spans="1:17" s="91" customFormat="1" ht="19.5" hidden="1" customHeight="1" x14ac:dyDescent="0.2">
      <c r="A159" s="502" t="s">
        <v>114</v>
      </c>
      <c r="B159" s="503"/>
      <c r="C159" s="57">
        <f>SUM(C151)</f>
        <v>0</v>
      </c>
      <c r="D159" s="57"/>
      <c r="E159" s="57">
        <f>SUM(E151)</f>
        <v>0</v>
      </c>
      <c r="F159" s="57"/>
      <c r="G159" s="57">
        <f>SUM(G151)</f>
        <v>0</v>
      </c>
      <c r="H159" s="57">
        <f t="shared" ref="H159:O159" si="20">SUM(H151)</f>
        <v>0</v>
      </c>
      <c r="I159" s="57">
        <f>SUM(I151)</f>
        <v>0</v>
      </c>
      <c r="J159" s="57">
        <f t="shared" si="20"/>
        <v>0</v>
      </c>
      <c r="K159" s="57">
        <f t="shared" si="20"/>
        <v>0</v>
      </c>
      <c r="L159" s="57">
        <f t="shared" si="20"/>
        <v>0</v>
      </c>
      <c r="M159" s="57">
        <f>SUM(M151)</f>
        <v>0</v>
      </c>
      <c r="N159" s="57">
        <f t="shared" si="20"/>
        <v>0</v>
      </c>
      <c r="O159" s="57">
        <f t="shared" si="20"/>
        <v>0</v>
      </c>
      <c r="P159" s="57" t="e">
        <f>SUM(#REF!,#REF!,#REF!,#REF!)</f>
        <v>#REF!</v>
      </c>
      <c r="Q159" s="57" t="e">
        <f>SUM(#REF!,#REF!,#REF!,#REF!)</f>
        <v>#REF!</v>
      </c>
    </row>
    <row r="160" spans="1:17" ht="15.6" hidden="1" customHeight="1" x14ac:dyDescent="0.25">
      <c r="A160" s="92"/>
      <c r="B160" s="93"/>
      <c r="C160" s="63"/>
      <c r="D160" s="63"/>
      <c r="E160" s="63"/>
      <c r="F160" s="63"/>
      <c r="G160" s="94"/>
      <c r="H160" s="34"/>
      <c r="I160" s="34"/>
      <c r="J160" s="34"/>
      <c r="K160" s="34"/>
      <c r="L160" s="34"/>
      <c r="M160" s="34"/>
      <c r="N160" s="34"/>
      <c r="O160" s="34"/>
      <c r="P160" s="40"/>
      <c r="Q160" s="40"/>
    </row>
    <row r="161" spans="1:17" s="60" customFormat="1" ht="21" hidden="1" customHeight="1" x14ac:dyDescent="0.25">
      <c r="A161" s="499" t="s">
        <v>134</v>
      </c>
      <c r="B161" s="499"/>
      <c r="C161" s="499"/>
      <c r="D161" s="499"/>
      <c r="E161" s="499"/>
      <c r="F161" s="345"/>
      <c r="G161" s="62" t="s">
        <v>148</v>
      </c>
    </row>
    <row r="162" spans="1:17" ht="32.25" hidden="1" customHeight="1" x14ac:dyDescent="0.25">
      <c r="A162" s="480" t="s">
        <v>109</v>
      </c>
      <c r="B162" s="482" t="s">
        <v>73</v>
      </c>
      <c r="C162" s="484" t="s">
        <v>136</v>
      </c>
      <c r="D162" s="361"/>
      <c r="E162" s="484" t="s">
        <v>136</v>
      </c>
      <c r="F162" s="342"/>
      <c r="G162" s="500" t="s">
        <v>44</v>
      </c>
      <c r="H162" s="500" t="s">
        <v>58</v>
      </c>
      <c r="I162" s="500" t="s">
        <v>61</v>
      </c>
      <c r="J162" s="500" t="s">
        <v>63</v>
      </c>
      <c r="K162" s="500" t="s">
        <v>25</v>
      </c>
      <c r="L162" s="500" t="s">
        <v>137</v>
      </c>
      <c r="M162" s="500">
        <v>922</v>
      </c>
      <c r="N162" s="484" t="s">
        <v>138</v>
      </c>
      <c r="O162" s="484" t="s">
        <v>139</v>
      </c>
    </row>
    <row r="163" spans="1:17" ht="57.75" hidden="1" customHeight="1" x14ac:dyDescent="0.25">
      <c r="A163" s="481"/>
      <c r="B163" s="483"/>
      <c r="C163" s="485"/>
      <c r="D163" s="362"/>
      <c r="E163" s="485"/>
      <c r="F163" s="343"/>
      <c r="G163" s="501"/>
      <c r="H163" s="501"/>
      <c r="I163" s="501"/>
      <c r="J163" s="501"/>
      <c r="K163" s="501"/>
      <c r="L163" s="501"/>
      <c r="M163" s="501"/>
      <c r="N163" s="485"/>
      <c r="O163" s="485"/>
    </row>
    <row r="164" spans="1:17" ht="15.75" hidden="1" customHeight="1" x14ac:dyDescent="0.25">
      <c r="A164" s="35">
        <v>32</v>
      </c>
      <c r="B164" s="36" t="s">
        <v>17</v>
      </c>
      <c r="C164" s="81">
        <f t="shared" ref="C164:C172" si="21">SUM(E164:K164)</f>
        <v>0</v>
      </c>
      <c r="D164" s="81"/>
      <c r="E164" s="81">
        <f t="shared" ref="E164:E172" si="22">SUM(G164:M164)</f>
        <v>0</v>
      </c>
      <c r="F164" s="81"/>
      <c r="G164" s="37">
        <f>SUM(G165,G167,G170)</f>
        <v>0</v>
      </c>
      <c r="H164" s="37">
        <f t="shared" ref="H164:L164" si="23">SUM(H165,H167,H170)</f>
        <v>0</v>
      </c>
      <c r="I164" s="37">
        <f>SUM(I165,I167,I170)</f>
        <v>0</v>
      </c>
      <c r="J164" s="37">
        <f t="shared" si="23"/>
        <v>0</v>
      </c>
      <c r="K164" s="37">
        <f t="shared" si="23"/>
        <v>0</v>
      </c>
      <c r="L164" s="37">
        <f t="shared" si="23"/>
        <v>0</v>
      </c>
      <c r="M164" s="37">
        <f>SUM(M165,M167,M170)</f>
        <v>0</v>
      </c>
      <c r="N164" s="37">
        <f>SUM(E164*1.1)</f>
        <v>0</v>
      </c>
      <c r="O164" s="38">
        <f>SUM(N164*1.099)</f>
        <v>0</v>
      </c>
      <c r="P164" s="15">
        <v>0</v>
      </c>
      <c r="Q164" s="15">
        <v>0</v>
      </c>
    </row>
    <row r="165" spans="1:17" ht="12.75" hidden="1" customHeight="1" x14ac:dyDescent="0.25">
      <c r="A165" s="35">
        <v>321</v>
      </c>
      <c r="B165" s="36" t="s">
        <v>123</v>
      </c>
      <c r="C165" s="81">
        <f t="shared" si="21"/>
        <v>0</v>
      </c>
      <c r="D165" s="81"/>
      <c r="E165" s="81">
        <f t="shared" si="22"/>
        <v>0</v>
      </c>
      <c r="F165" s="81"/>
      <c r="G165" s="37">
        <f>SUM(G166)</f>
        <v>0</v>
      </c>
      <c r="H165" s="37">
        <f t="shared" ref="H165:O165" si="24">SUM(H166)</f>
        <v>0</v>
      </c>
      <c r="I165" s="37">
        <f>SUM(I166)</f>
        <v>0</v>
      </c>
      <c r="J165" s="37">
        <f t="shared" si="24"/>
        <v>0</v>
      </c>
      <c r="K165" s="37">
        <f t="shared" si="24"/>
        <v>0</v>
      </c>
      <c r="L165" s="37">
        <f t="shared" si="24"/>
        <v>0</v>
      </c>
      <c r="M165" s="37">
        <f t="shared" si="24"/>
        <v>0</v>
      </c>
      <c r="N165" s="37">
        <f t="shared" si="24"/>
        <v>0</v>
      </c>
      <c r="O165" s="38">
        <f t="shared" si="24"/>
        <v>0</v>
      </c>
      <c r="P165" s="15">
        <v>0</v>
      </c>
      <c r="Q165" s="15">
        <v>0</v>
      </c>
    </row>
    <row r="166" spans="1:17" ht="14.25" hidden="1" customHeight="1" x14ac:dyDescent="0.25">
      <c r="A166" s="75">
        <v>3213</v>
      </c>
      <c r="B166" s="76" t="s">
        <v>132</v>
      </c>
      <c r="C166" s="77">
        <f t="shared" si="21"/>
        <v>0</v>
      </c>
      <c r="D166" s="77"/>
      <c r="E166" s="77">
        <f t="shared" si="22"/>
        <v>0</v>
      </c>
      <c r="F166" s="77"/>
      <c r="G166" s="72"/>
      <c r="H166" s="72"/>
      <c r="I166" s="72"/>
      <c r="J166" s="72"/>
      <c r="K166" s="72"/>
      <c r="L166" s="72"/>
      <c r="M166" s="72"/>
      <c r="N166" s="72"/>
      <c r="O166" s="80"/>
      <c r="P166" s="15">
        <v>0</v>
      </c>
      <c r="Q166" s="15">
        <v>0</v>
      </c>
    </row>
    <row r="167" spans="1:17" ht="14.25" hidden="1" customHeight="1" x14ac:dyDescent="0.25">
      <c r="A167" s="35">
        <v>322</v>
      </c>
      <c r="B167" s="36" t="s">
        <v>124</v>
      </c>
      <c r="C167" s="81">
        <f t="shared" si="21"/>
        <v>0</v>
      </c>
      <c r="D167" s="81"/>
      <c r="E167" s="81">
        <f t="shared" si="22"/>
        <v>0</v>
      </c>
      <c r="F167" s="81"/>
      <c r="G167" s="37">
        <f>SUM(G168:G169)</f>
        <v>0</v>
      </c>
      <c r="H167" s="37">
        <f t="shared" ref="H167:O167" si="25">SUM(H168:H169)</f>
        <v>0</v>
      </c>
      <c r="I167" s="37">
        <f>SUM(I168:I169)</f>
        <v>0</v>
      </c>
      <c r="J167" s="37">
        <f t="shared" si="25"/>
        <v>0</v>
      </c>
      <c r="K167" s="37">
        <f t="shared" si="25"/>
        <v>0</v>
      </c>
      <c r="L167" s="37">
        <f t="shared" si="25"/>
        <v>0</v>
      </c>
      <c r="M167" s="37">
        <f>SUM(M168:M169)</f>
        <v>0</v>
      </c>
      <c r="N167" s="37">
        <f t="shared" si="25"/>
        <v>0</v>
      </c>
      <c r="O167" s="38">
        <f t="shared" si="25"/>
        <v>0</v>
      </c>
      <c r="P167" s="15">
        <v>0</v>
      </c>
      <c r="Q167" s="15">
        <v>0</v>
      </c>
    </row>
    <row r="168" spans="1:17" ht="19.5" hidden="1" customHeight="1" x14ac:dyDescent="0.25">
      <c r="A168" s="75">
        <v>3221</v>
      </c>
      <c r="B168" s="76" t="s">
        <v>141</v>
      </c>
      <c r="C168" s="77">
        <f t="shared" si="21"/>
        <v>0</v>
      </c>
      <c r="D168" s="77"/>
      <c r="E168" s="77">
        <f t="shared" si="22"/>
        <v>0</v>
      </c>
      <c r="F168" s="77"/>
      <c r="G168" s="72"/>
      <c r="H168" s="72"/>
      <c r="I168" s="72"/>
      <c r="J168" s="72"/>
      <c r="K168" s="72"/>
      <c r="L168" s="72"/>
      <c r="M168" s="72"/>
      <c r="N168" s="72"/>
      <c r="O168" s="80"/>
      <c r="P168" s="15">
        <v>0</v>
      </c>
      <c r="Q168" s="15">
        <v>0</v>
      </c>
    </row>
    <row r="169" spans="1:17" ht="14.25" hidden="1" customHeight="1" x14ac:dyDescent="0.25">
      <c r="A169" s="75">
        <v>3225</v>
      </c>
      <c r="B169" s="76" t="s">
        <v>133</v>
      </c>
      <c r="C169" s="77">
        <f t="shared" si="21"/>
        <v>0</v>
      </c>
      <c r="D169" s="77"/>
      <c r="E169" s="77">
        <f t="shared" si="22"/>
        <v>0</v>
      </c>
      <c r="F169" s="77"/>
      <c r="G169" s="72"/>
      <c r="H169" s="89"/>
      <c r="I169" s="72"/>
      <c r="J169" s="89"/>
      <c r="K169" s="89"/>
      <c r="L169" s="89"/>
      <c r="M169" s="89"/>
      <c r="N169" s="72"/>
      <c r="O169" s="80"/>
      <c r="P169" s="15">
        <v>0</v>
      </c>
      <c r="Q169" s="15">
        <v>0</v>
      </c>
    </row>
    <row r="170" spans="1:17" ht="18" hidden="1" customHeight="1" x14ac:dyDescent="0.25">
      <c r="A170" s="35">
        <v>323</v>
      </c>
      <c r="B170" s="36" t="s">
        <v>110</v>
      </c>
      <c r="C170" s="81">
        <f t="shared" si="21"/>
        <v>0</v>
      </c>
      <c r="D170" s="81"/>
      <c r="E170" s="81">
        <f t="shared" si="22"/>
        <v>0</v>
      </c>
      <c r="F170" s="81"/>
      <c r="G170" s="37">
        <f>SUM(G171:G172)</f>
        <v>0</v>
      </c>
      <c r="H170" s="37">
        <f t="shared" ref="H170:O170" si="26">SUM(H171:H172)</f>
        <v>0</v>
      </c>
      <c r="I170" s="37">
        <f>SUM(I171:I172)</f>
        <v>0</v>
      </c>
      <c r="J170" s="37">
        <f t="shared" si="26"/>
        <v>0</v>
      </c>
      <c r="K170" s="37">
        <f t="shared" si="26"/>
        <v>0</v>
      </c>
      <c r="L170" s="37">
        <f t="shared" si="26"/>
        <v>0</v>
      </c>
      <c r="M170" s="37">
        <f>SUM(M171:M172)</f>
        <v>0</v>
      </c>
      <c r="N170" s="37">
        <f t="shared" si="26"/>
        <v>0</v>
      </c>
      <c r="O170" s="38">
        <f t="shared" si="26"/>
        <v>0</v>
      </c>
    </row>
    <row r="171" spans="1:17" ht="15.6" hidden="1" customHeight="1" x14ac:dyDescent="0.25">
      <c r="A171" s="75">
        <v>3237</v>
      </c>
      <c r="B171" s="76" t="s">
        <v>144</v>
      </c>
      <c r="C171" s="77">
        <f t="shared" si="21"/>
        <v>0</v>
      </c>
      <c r="D171" s="77"/>
      <c r="E171" s="77">
        <f t="shared" si="22"/>
        <v>0</v>
      </c>
      <c r="F171" s="77"/>
      <c r="G171" s="89"/>
      <c r="H171" s="89"/>
      <c r="I171" s="89"/>
      <c r="J171" s="89"/>
      <c r="K171" s="89"/>
      <c r="L171" s="89"/>
      <c r="M171" s="89"/>
      <c r="N171" s="72"/>
      <c r="O171" s="80"/>
    </row>
    <row r="172" spans="1:17" ht="15.6" hidden="1" customHeight="1" x14ac:dyDescent="0.25">
      <c r="A172" s="75">
        <v>3239</v>
      </c>
      <c r="B172" s="76" t="s">
        <v>145</v>
      </c>
      <c r="C172" s="77">
        <f t="shared" si="21"/>
        <v>0</v>
      </c>
      <c r="D172" s="77"/>
      <c r="E172" s="77">
        <f t="shared" si="22"/>
        <v>0</v>
      </c>
      <c r="F172" s="77"/>
      <c r="G172" s="72"/>
      <c r="H172" s="89"/>
      <c r="I172" s="72"/>
      <c r="J172" s="89"/>
      <c r="K172" s="89"/>
      <c r="L172" s="89"/>
      <c r="M172" s="89"/>
      <c r="N172" s="72"/>
      <c r="O172" s="80"/>
    </row>
    <row r="173" spans="1:17" s="95" customFormat="1" ht="19.5" hidden="1" customHeight="1" x14ac:dyDescent="0.2">
      <c r="A173" s="502" t="s">
        <v>114</v>
      </c>
      <c r="B173" s="503"/>
      <c r="C173" s="32">
        <f>SUM(C164)</f>
        <v>0</v>
      </c>
      <c r="D173" s="32"/>
      <c r="E173" s="32">
        <f>SUM(E164)</f>
        <v>0</v>
      </c>
      <c r="F173" s="32"/>
      <c r="G173" s="32">
        <f>SUM(G164)</f>
        <v>0</v>
      </c>
      <c r="H173" s="32">
        <f t="shared" ref="H173:O173" si="27">SUM(H164)</f>
        <v>0</v>
      </c>
      <c r="I173" s="32">
        <f>SUM(I164)</f>
        <v>0</v>
      </c>
      <c r="J173" s="32">
        <f t="shared" si="27"/>
        <v>0</v>
      </c>
      <c r="K173" s="32">
        <f t="shared" si="27"/>
        <v>0</v>
      </c>
      <c r="L173" s="32">
        <f t="shared" si="27"/>
        <v>0</v>
      </c>
      <c r="M173" s="32">
        <f>SUM(M164)</f>
        <v>0</v>
      </c>
      <c r="N173" s="32">
        <f t="shared" si="27"/>
        <v>0</v>
      </c>
      <c r="O173" s="32">
        <f t="shared" si="27"/>
        <v>0</v>
      </c>
      <c r="P173" s="32" t="e">
        <f>SUM(#REF!,#REF!,#REF!,P170)</f>
        <v>#REF!</v>
      </c>
      <c r="Q173" s="32" t="e">
        <f>SUM(#REF!,#REF!,#REF!,Q170)</f>
        <v>#REF!</v>
      </c>
    </row>
    <row r="174" spans="1:17" ht="15.6" hidden="1" customHeight="1" x14ac:dyDescent="0.25"/>
    <row r="175" spans="1:17" ht="15.6" hidden="1" customHeight="1" x14ac:dyDescent="0.25"/>
    <row r="176" spans="1:17" ht="15.6" hidden="1" customHeight="1" x14ac:dyDescent="0.25">
      <c r="A176" s="40" t="s">
        <v>99</v>
      </c>
    </row>
    <row r="177" spans="1:18" s="42" customFormat="1" ht="28.5" hidden="1" customHeight="1" x14ac:dyDescent="0.2">
      <c r="A177" s="480" t="s">
        <v>109</v>
      </c>
      <c r="B177" s="482" t="s">
        <v>73</v>
      </c>
      <c r="C177" s="484" t="s">
        <v>74</v>
      </c>
      <c r="D177" s="361"/>
      <c r="E177" s="484" t="s">
        <v>74</v>
      </c>
      <c r="F177" s="342"/>
      <c r="G177" s="484" t="s">
        <v>75</v>
      </c>
      <c r="H177" s="484" t="s">
        <v>1</v>
      </c>
      <c r="I177" s="493"/>
      <c r="J177" s="494"/>
      <c r="K177" s="494"/>
      <c r="L177" s="494"/>
      <c r="M177" s="494"/>
      <c r="N177" s="490"/>
      <c r="O177" s="490"/>
      <c r="P177" s="41" t="s">
        <v>90</v>
      </c>
      <c r="Q177" s="41" t="s">
        <v>91</v>
      </c>
    </row>
    <row r="178" spans="1:18" s="42" customFormat="1" ht="15" hidden="1" customHeight="1" x14ac:dyDescent="0.2">
      <c r="A178" s="481"/>
      <c r="B178" s="483"/>
      <c r="C178" s="485"/>
      <c r="D178" s="362"/>
      <c r="E178" s="485"/>
      <c r="F178" s="343"/>
      <c r="G178" s="485"/>
      <c r="H178" s="485"/>
      <c r="I178" s="493"/>
      <c r="J178" s="494"/>
      <c r="K178" s="494"/>
      <c r="L178" s="494"/>
      <c r="M178" s="494"/>
      <c r="N178" s="490"/>
      <c r="O178" s="490"/>
      <c r="P178" s="43"/>
      <c r="Q178" s="43"/>
    </row>
    <row r="179" spans="1:18" s="45" customFormat="1" ht="15.75" hidden="1" customHeight="1" x14ac:dyDescent="0.25">
      <c r="A179" s="20">
        <v>32</v>
      </c>
      <c r="B179" s="21" t="s">
        <v>17</v>
      </c>
      <c r="C179" s="22">
        <f>SUM(C180:C180)</f>
        <v>20000</v>
      </c>
      <c r="D179" s="22"/>
      <c r="E179" s="22">
        <f>SUM(E180:E180)</f>
        <v>20000</v>
      </c>
      <c r="F179" s="22"/>
      <c r="G179" s="22">
        <f>SUM(G180:G180)</f>
        <v>10000</v>
      </c>
      <c r="H179" s="23">
        <f>SUM(H180:H180)</f>
        <v>10000</v>
      </c>
      <c r="I179" s="34"/>
      <c r="J179" s="34"/>
      <c r="K179" s="34"/>
      <c r="L179" s="34"/>
      <c r="M179" s="34"/>
      <c r="N179" s="34"/>
      <c r="O179" s="34"/>
      <c r="P179" s="45">
        <v>0</v>
      </c>
      <c r="Q179" s="45">
        <v>0</v>
      </c>
      <c r="R179" s="45">
        <f>SUM(G179:L179)</f>
        <v>20000</v>
      </c>
    </row>
    <row r="180" spans="1:18" ht="14.25" hidden="1" customHeight="1" x14ac:dyDescent="0.25">
      <c r="A180" s="24">
        <v>322</v>
      </c>
      <c r="B180" s="25" t="s">
        <v>124</v>
      </c>
      <c r="C180" s="46">
        <v>20000</v>
      </c>
      <c r="D180" s="46"/>
      <c r="E180" s="46">
        <v>20000</v>
      </c>
      <c r="F180" s="46"/>
      <c r="G180" s="46">
        <v>10000</v>
      </c>
      <c r="H180" s="74">
        <v>10000</v>
      </c>
      <c r="I180" s="48"/>
      <c r="J180" s="48"/>
      <c r="K180" s="48"/>
      <c r="L180" s="48"/>
      <c r="M180" s="48"/>
      <c r="N180" s="48"/>
      <c r="O180" s="48"/>
      <c r="P180" s="15">
        <v>0</v>
      </c>
      <c r="Q180" s="15">
        <v>0</v>
      </c>
      <c r="R180" s="45"/>
    </row>
    <row r="181" spans="1:18" ht="31.15" hidden="1" customHeight="1" x14ac:dyDescent="0.25">
      <c r="A181" s="35">
        <v>42</v>
      </c>
      <c r="B181" s="36" t="s">
        <v>22</v>
      </c>
      <c r="C181" s="37">
        <f>SUM(C182:C182)</f>
        <v>80000</v>
      </c>
      <c r="D181" s="37"/>
      <c r="E181" s="37">
        <f>SUM(E182:E182)</f>
        <v>80000</v>
      </c>
      <c r="F181" s="37"/>
      <c r="G181" s="37">
        <f>SUM(G182:G182)</f>
        <v>90000</v>
      </c>
      <c r="H181" s="38">
        <f>SUM(H182:H182)</f>
        <v>90000</v>
      </c>
      <c r="I181" s="34"/>
      <c r="J181" s="34"/>
      <c r="K181" s="34"/>
      <c r="L181" s="34"/>
      <c r="M181" s="34"/>
      <c r="N181" s="34"/>
      <c r="O181" s="34"/>
      <c r="R181" s="45">
        <f>SUM(G181:L181)</f>
        <v>180000</v>
      </c>
    </row>
    <row r="182" spans="1:18" ht="15.6" hidden="1" customHeight="1" x14ac:dyDescent="0.25">
      <c r="A182" s="28">
        <v>423</v>
      </c>
      <c r="B182" s="29" t="s">
        <v>149</v>
      </c>
      <c r="C182" s="49">
        <v>80000</v>
      </c>
      <c r="D182" s="49"/>
      <c r="E182" s="49">
        <v>80000</v>
      </c>
      <c r="F182" s="49"/>
      <c r="G182" s="49">
        <v>90000</v>
      </c>
      <c r="H182" s="50">
        <v>90000</v>
      </c>
      <c r="I182" s="48"/>
      <c r="J182" s="48"/>
      <c r="K182" s="48"/>
      <c r="L182" s="48"/>
      <c r="M182" s="48"/>
      <c r="N182" s="48"/>
      <c r="O182" s="48"/>
      <c r="R182" s="45"/>
    </row>
    <row r="183" spans="1:18" s="40" customFormat="1" ht="15.6" hidden="1" customHeight="1" x14ac:dyDescent="0.25">
      <c r="A183" s="495" t="s">
        <v>114</v>
      </c>
      <c r="B183" s="496"/>
      <c r="C183" s="32">
        <f>SUM(C179,C181)</f>
        <v>100000</v>
      </c>
      <c r="D183" s="32"/>
      <c r="E183" s="32">
        <f>SUM(E179,E181)</f>
        <v>100000</v>
      </c>
      <c r="F183" s="32"/>
      <c r="G183" s="32">
        <f>SUM(G179,G181)</f>
        <v>100000</v>
      </c>
      <c r="H183" s="32">
        <f>SUM(H179,H181)</f>
        <v>100000</v>
      </c>
      <c r="I183" s="34"/>
      <c r="J183" s="34"/>
      <c r="K183" s="34"/>
      <c r="L183" s="34"/>
      <c r="M183" s="34"/>
      <c r="N183" s="34"/>
      <c r="O183" s="34"/>
      <c r="P183" s="68" t="e">
        <f>SUM(#REF!,P179,#REF!,#REF!,P181)</f>
        <v>#REF!</v>
      </c>
      <c r="Q183" s="32" t="e">
        <f>SUM(#REF!,Q179,#REF!,#REF!,Q181)</f>
        <v>#REF!</v>
      </c>
      <c r="R183" s="32" t="e">
        <f>SUM(#REF!,R179,#REF!,#REF!,R181)</f>
        <v>#REF!</v>
      </c>
    </row>
    <row r="184" spans="1:18" ht="10.5" hidden="1" customHeight="1" x14ac:dyDescent="0.25"/>
    <row r="185" spans="1:18" ht="15.6" hidden="1" customHeight="1" x14ac:dyDescent="0.25">
      <c r="A185" s="497" t="s">
        <v>150</v>
      </c>
      <c r="B185" s="497"/>
      <c r="C185" s="497"/>
      <c r="D185" s="497"/>
      <c r="E185" s="497"/>
      <c r="F185" s="497"/>
      <c r="G185" s="497"/>
      <c r="H185" s="497"/>
    </row>
    <row r="186" spans="1:18" ht="15.6" hidden="1" customHeight="1" x14ac:dyDescent="0.25">
      <c r="A186" s="40" t="s">
        <v>151</v>
      </c>
    </row>
    <row r="187" spans="1:18" s="42" customFormat="1" ht="19.5" hidden="1" customHeight="1" x14ac:dyDescent="0.2">
      <c r="A187" s="480" t="s">
        <v>109</v>
      </c>
      <c r="B187" s="482" t="s">
        <v>73</v>
      </c>
      <c r="C187" s="484" t="s">
        <v>74</v>
      </c>
      <c r="D187" s="361"/>
      <c r="E187" s="484" t="s">
        <v>74</v>
      </c>
      <c r="F187" s="342"/>
      <c r="G187" s="484" t="s">
        <v>75</v>
      </c>
      <c r="H187" s="484" t="s">
        <v>1</v>
      </c>
      <c r="I187" s="493"/>
      <c r="J187" s="494"/>
      <c r="K187" s="494"/>
      <c r="L187" s="494"/>
      <c r="M187" s="494"/>
      <c r="N187" s="490"/>
      <c r="O187" s="490"/>
      <c r="P187" s="41" t="s">
        <v>90</v>
      </c>
      <c r="Q187" s="41" t="s">
        <v>91</v>
      </c>
    </row>
    <row r="188" spans="1:18" s="42" customFormat="1" ht="25.5" hidden="1" customHeight="1" x14ac:dyDescent="0.2">
      <c r="A188" s="481"/>
      <c r="B188" s="483"/>
      <c r="C188" s="485"/>
      <c r="D188" s="362"/>
      <c r="E188" s="485"/>
      <c r="F188" s="343"/>
      <c r="G188" s="485"/>
      <c r="H188" s="485"/>
      <c r="I188" s="493"/>
      <c r="J188" s="494"/>
      <c r="K188" s="494"/>
      <c r="L188" s="494"/>
      <c r="M188" s="494"/>
      <c r="N188" s="490"/>
      <c r="O188" s="490"/>
      <c r="P188" s="43"/>
      <c r="Q188" s="43"/>
    </row>
    <row r="189" spans="1:18" s="45" customFormat="1" ht="15.75" hidden="1" customHeight="1" x14ac:dyDescent="0.25">
      <c r="A189" s="20">
        <v>32</v>
      </c>
      <c r="B189" s="21" t="s">
        <v>17</v>
      </c>
      <c r="C189" s="22">
        <f>SUM(C190:C191)</f>
        <v>342462</v>
      </c>
      <c r="D189" s="22"/>
      <c r="E189" s="22">
        <f>SUM(E190:E191)</f>
        <v>342462</v>
      </c>
      <c r="F189" s="22"/>
      <c r="G189" s="22">
        <f>SUM(G190:G191)</f>
        <v>0</v>
      </c>
      <c r="H189" s="23">
        <f>SUM(H190:H191)</f>
        <v>0</v>
      </c>
      <c r="I189" s="34"/>
      <c r="J189" s="34"/>
      <c r="K189" s="34"/>
      <c r="L189" s="34"/>
      <c r="M189" s="34"/>
      <c r="N189" s="34"/>
      <c r="O189" s="34"/>
      <c r="P189" s="45">
        <v>0</v>
      </c>
      <c r="Q189" s="45">
        <v>0</v>
      </c>
      <c r="R189" s="45">
        <f>SUM(G189:L189)</f>
        <v>0</v>
      </c>
    </row>
    <row r="190" spans="1:18" ht="12.75" hidden="1" customHeight="1" x14ac:dyDescent="0.25">
      <c r="A190" s="24">
        <v>321</v>
      </c>
      <c r="B190" s="25" t="s">
        <v>123</v>
      </c>
      <c r="C190" s="46">
        <v>177000</v>
      </c>
      <c r="D190" s="46"/>
      <c r="E190" s="46">
        <v>177000</v>
      </c>
      <c r="F190" s="46"/>
      <c r="G190" s="72"/>
      <c r="H190" s="74"/>
      <c r="I190" s="48"/>
      <c r="J190" s="48"/>
      <c r="K190" s="48"/>
      <c r="L190" s="48"/>
      <c r="M190" s="48"/>
      <c r="N190" s="48"/>
      <c r="O190" s="48"/>
      <c r="P190" s="15">
        <v>0</v>
      </c>
      <c r="Q190" s="15">
        <v>0</v>
      </c>
      <c r="R190" s="45"/>
    </row>
    <row r="191" spans="1:18" ht="18" hidden="1" customHeight="1" x14ac:dyDescent="0.25">
      <c r="A191" s="24">
        <v>323</v>
      </c>
      <c r="B191" s="25" t="s">
        <v>110</v>
      </c>
      <c r="C191" s="46">
        <v>165462</v>
      </c>
      <c r="D191" s="46"/>
      <c r="E191" s="46">
        <v>165462</v>
      </c>
      <c r="F191" s="46"/>
      <c r="G191" s="46"/>
      <c r="H191" s="74"/>
      <c r="I191" s="48"/>
      <c r="J191" s="48"/>
      <c r="K191" s="48"/>
      <c r="L191" s="48"/>
      <c r="M191" s="48"/>
      <c r="N191" s="48"/>
      <c r="O191" s="48"/>
      <c r="R191" s="45"/>
    </row>
    <row r="192" spans="1:18" ht="31.15" hidden="1" customHeight="1" x14ac:dyDescent="0.25">
      <c r="A192" s="35">
        <v>42</v>
      </c>
      <c r="B192" s="36" t="s">
        <v>152</v>
      </c>
      <c r="C192" s="37">
        <f>SUM(C193)</f>
        <v>17583221</v>
      </c>
      <c r="D192" s="37"/>
      <c r="E192" s="37">
        <f>SUM(E193)</f>
        <v>17583221</v>
      </c>
      <c r="F192" s="37"/>
      <c r="G192" s="37">
        <f>SUM(G193)</f>
        <v>0</v>
      </c>
      <c r="H192" s="38">
        <f>SUM(H193)</f>
        <v>0</v>
      </c>
      <c r="I192" s="34"/>
      <c r="J192" s="34"/>
      <c r="K192" s="34"/>
      <c r="L192" s="34"/>
      <c r="M192" s="34"/>
      <c r="N192" s="34"/>
      <c r="O192" s="34"/>
      <c r="R192" s="45">
        <f>SUM(G192:L192)</f>
        <v>0</v>
      </c>
    </row>
    <row r="193" spans="1:18" ht="15.6" hidden="1" customHeight="1" x14ac:dyDescent="0.25">
      <c r="A193" s="24">
        <v>422</v>
      </c>
      <c r="B193" s="25" t="s">
        <v>113</v>
      </c>
      <c r="C193" s="46">
        <v>17583221</v>
      </c>
      <c r="D193" s="46"/>
      <c r="E193" s="46">
        <v>17583221</v>
      </c>
      <c r="F193" s="46"/>
      <c r="G193" s="46"/>
      <c r="H193" s="47"/>
      <c r="I193" s="48"/>
      <c r="J193" s="48"/>
      <c r="K193" s="48"/>
      <c r="L193" s="48"/>
      <c r="M193" s="48"/>
      <c r="N193" s="48"/>
      <c r="O193" s="48"/>
      <c r="R193" s="45"/>
    </row>
    <row r="194" spans="1:18" s="45" customFormat="1" ht="31.15" hidden="1" customHeight="1" x14ac:dyDescent="0.25">
      <c r="A194" s="35">
        <v>45</v>
      </c>
      <c r="B194" s="36" t="s">
        <v>153</v>
      </c>
      <c r="C194" s="37">
        <f>SUM(C195)</f>
        <v>15300000</v>
      </c>
      <c r="D194" s="37"/>
      <c r="E194" s="37">
        <f>SUM(E195)</f>
        <v>15300000</v>
      </c>
      <c r="F194" s="37"/>
      <c r="G194" s="37">
        <f>SUM(G195)</f>
        <v>0</v>
      </c>
      <c r="H194" s="38">
        <f>SUM(H195)</f>
        <v>0</v>
      </c>
      <c r="I194" s="34"/>
      <c r="J194" s="34"/>
      <c r="K194" s="34"/>
      <c r="L194" s="34"/>
      <c r="M194" s="34"/>
      <c r="N194" s="34"/>
      <c r="O194" s="34"/>
    </row>
    <row r="195" spans="1:18" ht="15.6" hidden="1" customHeight="1" x14ac:dyDescent="0.25">
      <c r="A195" s="24">
        <v>451</v>
      </c>
      <c r="B195" s="25" t="s">
        <v>154</v>
      </c>
      <c r="C195" s="46">
        <v>15300000</v>
      </c>
      <c r="D195" s="46"/>
      <c r="E195" s="46">
        <v>15300000</v>
      </c>
      <c r="F195" s="46"/>
      <c r="G195" s="46"/>
      <c r="H195" s="47"/>
      <c r="I195" s="48"/>
      <c r="J195" s="48"/>
      <c r="K195" s="48"/>
      <c r="L195" s="48"/>
      <c r="M195" s="48"/>
      <c r="N195" s="48"/>
      <c r="O195" s="48"/>
    </row>
    <row r="196" spans="1:18" s="40" customFormat="1" ht="15.6" hidden="1" customHeight="1" x14ac:dyDescent="0.25">
      <c r="A196" s="504" t="s">
        <v>114</v>
      </c>
      <c r="B196" s="505"/>
      <c r="C196" s="96">
        <f>SUM(C189,C192,C194)</f>
        <v>33225683</v>
      </c>
      <c r="D196" s="96"/>
      <c r="E196" s="96">
        <f>SUM(E189,E192,E194)</f>
        <v>33225683</v>
      </c>
      <c r="F196" s="96"/>
      <c r="G196" s="96">
        <f>SUM(G189,G192,G194)</f>
        <v>0</v>
      </c>
      <c r="H196" s="96">
        <f>SUM(H189,H192,H194)</f>
        <v>0</v>
      </c>
      <c r="I196" s="34"/>
      <c r="J196" s="34"/>
      <c r="K196" s="34"/>
      <c r="L196" s="34"/>
      <c r="M196" s="34"/>
      <c r="N196" s="34"/>
      <c r="O196" s="34"/>
      <c r="P196" s="68" t="e">
        <f>SUM(#REF!,P189,#REF!,#REF!,P192)</f>
        <v>#REF!</v>
      </c>
      <c r="Q196" s="32" t="e">
        <f>SUM(#REF!,Q189,#REF!,#REF!,Q192)</f>
        <v>#REF!</v>
      </c>
      <c r="R196" s="32" t="e">
        <f>SUM(#REF!,R189,#REF!,#REF!,R192)</f>
        <v>#REF!</v>
      </c>
    </row>
    <row r="197" spans="1:18" s="97" customFormat="1" ht="11.25" hidden="1" customHeight="1" x14ac:dyDescent="0.2">
      <c r="A197" s="63"/>
      <c r="G197" s="98"/>
    </row>
    <row r="198" spans="1:18" ht="15.6" hidden="1" customHeight="1" x14ac:dyDescent="0.25">
      <c r="A198" s="497" t="s">
        <v>155</v>
      </c>
      <c r="B198" s="497"/>
      <c r="C198" s="497"/>
      <c r="D198" s="497"/>
      <c r="E198" s="497"/>
      <c r="F198" s="497"/>
      <c r="G198" s="497"/>
      <c r="H198" s="497"/>
      <c r="I198" s="99"/>
      <c r="J198" s="99"/>
      <c r="K198" s="99"/>
      <c r="L198" s="99"/>
      <c r="M198" s="99"/>
      <c r="N198" s="43"/>
      <c r="O198" s="43"/>
    </row>
    <row r="199" spans="1:18" ht="14.25" hidden="1" customHeight="1" x14ac:dyDescent="0.25">
      <c r="A199" s="100"/>
      <c r="B199" s="100"/>
      <c r="C199" s="363"/>
      <c r="D199" s="363"/>
      <c r="E199" s="100"/>
      <c r="F199" s="344"/>
      <c r="G199" s="100"/>
      <c r="H199" s="100"/>
      <c r="I199" s="99"/>
      <c r="J199" s="99"/>
      <c r="K199" s="99"/>
      <c r="L199" s="99"/>
      <c r="M199" s="99"/>
      <c r="N199" s="43"/>
      <c r="O199" s="43"/>
    </row>
    <row r="200" spans="1:18" ht="15.6" hidden="1" customHeight="1" x14ac:dyDescent="0.25">
      <c r="A200" s="40" t="s">
        <v>151</v>
      </c>
    </row>
    <row r="201" spans="1:18" s="42" customFormat="1" ht="27.75" hidden="1" customHeight="1" x14ac:dyDescent="0.2">
      <c r="A201" s="480" t="s">
        <v>109</v>
      </c>
      <c r="B201" s="482" t="s">
        <v>73</v>
      </c>
      <c r="C201" s="484" t="s">
        <v>74</v>
      </c>
      <c r="D201" s="361"/>
      <c r="E201" s="484" t="s">
        <v>74</v>
      </c>
      <c r="F201" s="342"/>
      <c r="G201" s="484" t="s">
        <v>75</v>
      </c>
      <c r="H201" s="484" t="s">
        <v>1</v>
      </c>
      <c r="I201" s="493"/>
      <c r="J201" s="494"/>
      <c r="K201" s="494"/>
      <c r="L201" s="494"/>
      <c r="M201" s="494"/>
      <c r="N201" s="490"/>
      <c r="O201" s="490"/>
      <c r="P201" s="41" t="s">
        <v>90</v>
      </c>
      <c r="Q201" s="41" t="s">
        <v>91</v>
      </c>
    </row>
    <row r="202" spans="1:18" s="42" customFormat="1" ht="15" hidden="1" customHeight="1" x14ac:dyDescent="0.2">
      <c r="A202" s="481"/>
      <c r="B202" s="483"/>
      <c r="C202" s="485"/>
      <c r="D202" s="362"/>
      <c r="E202" s="485"/>
      <c r="F202" s="343"/>
      <c r="G202" s="485"/>
      <c r="H202" s="485"/>
      <c r="I202" s="493"/>
      <c r="J202" s="494"/>
      <c r="K202" s="494"/>
      <c r="L202" s="494"/>
      <c r="M202" s="494"/>
      <c r="N202" s="490"/>
      <c r="O202" s="490"/>
      <c r="P202" s="43"/>
      <c r="Q202" s="43"/>
    </row>
    <row r="203" spans="1:18" s="45" customFormat="1" ht="31.15" hidden="1" customHeight="1" x14ac:dyDescent="0.25">
      <c r="A203" s="20">
        <v>45</v>
      </c>
      <c r="B203" s="21" t="s">
        <v>156</v>
      </c>
      <c r="C203" s="22">
        <f>SUM(C204)</f>
        <v>10687111</v>
      </c>
      <c r="D203" s="22"/>
      <c r="E203" s="22">
        <f>SUM(E204)</f>
        <v>10687111</v>
      </c>
      <c r="F203" s="22"/>
      <c r="G203" s="22">
        <f>SUM(G204)</f>
        <v>10687410</v>
      </c>
      <c r="H203" s="23">
        <f>SUM(H204)</f>
        <v>0</v>
      </c>
      <c r="I203" s="34"/>
      <c r="J203" s="34"/>
      <c r="K203" s="34"/>
      <c r="L203" s="34"/>
      <c r="M203" s="34"/>
      <c r="N203" s="34"/>
      <c r="O203" s="34"/>
    </row>
    <row r="204" spans="1:18" ht="16.5" hidden="1" customHeight="1" x14ac:dyDescent="0.25">
      <c r="A204" s="28">
        <v>451</v>
      </c>
      <c r="B204" s="29" t="s">
        <v>154</v>
      </c>
      <c r="C204" s="49">
        <v>10687111</v>
      </c>
      <c r="D204" s="49"/>
      <c r="E204" s="49">
        <v>10687111</v>
      </c>
      <c r="F204" s="49"/>
      <c r="G204" s="49">
        <v>10687410</v>
      </c>
      <c r="H204" s="50"/>
      <c r="I204" s="48"/>
      <c r="J204" s="48"/>
      <c r="K204" s="48"/>
      <c r="L204" s="48"/>
      <c r="M204" s="48"/>
      <c r="N204" s="48"/>
      <c r="O204" s="48"/>
    </row>
    <row r="205" spans="1:18" s="40" customFormat="1" ht="15.6" hidden="1" customHeight="1" x14ac:dyDescent="0.25">
      <c r="A205" s="495" t="s">
        <v>114</v>
      </c>
      <c r="B205" s="496"/>
      <c r="C205" s="32">
        <f>SUM(C203)</f>
        <v>10687111</v>
      </c>
      <c r="D205" s="32"/>
      <c r="E205" s="32">
        <f>SUM(E203)</f>
        <v>10687111</v>
      </c>
      <c r="F205" s="32"/>
      <c r="G205" s="32">
        <f>SUM(G203)</f>
        <v>10687410</v>
      </c>
      <c r="H205" s="32">
        <f>SUM(H203)</f>
        <v>0</v>
      </c>
      <c r="I205" s="34"/>
      <c r="J205" s="34"/>
      <c r="K205" s="34"/>
      <c r="L205" s="34"/>
      <c r="M205" s="34"/>
      <c r="N205" s="34"/>
      <c r="O205" s="34"/>
      <c r="P205" s="68" t="e">
        <f>SUM(#REF!,#REF!,#REF!,#REF!,#REF!)</f>
        <v>#REF!</v>
      </c>
      <c r="Q205" s="32" t="e">
        <f>SUM(#REF!,#REF!,#REF!,#REF!,#REF!)</f>
        <v>#REF!</v>
      </c>
      <c r="R205" s="32" t="e">
        <f>SUM(#REF!,#REF!,#REF!,#REF!,#REF!)</f>
        <v>#REF!</v>
      </c>
    </row>
    <row r="206" spans="1:18" s="40" customFormat="1" ht="15.6" hidden="1" customHeight="1" x14ac:dyDescent="0.25">
      <c r="A206" s="33"/>
      <c r="B206" s="33"/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</row>
    <row r="207" spans="1:18" ht="15.6" hidden="1" customHeight="1" x14ac:dyDescent="0.25">
      <c r="A207" s="497" t="s">
        <v>157</v>
      </c>
      <c r="B207" s="497"/>
      <c r="C207" s="497"/>
      <c r="D207" s="497"/>
      <c r="E207" s="497"/>
      <c r="F207" s="497"/>
      <c r="G207" s="497"/>
      <c r="H207" s="497"/>
      <c r="I207" s="34"/>
      <c r="J207" s="34"/>
      <c r="K207" s="34"/>
      <c r="L207" s="34"/>
      <c r="M207" s="34"/>
      <c r="N207" s="34"/>
      <c r="O207" s="34"/>
    </row>
    <row r="208" spans="1:18" ht="15.6" hidden="1" customHeight="1" x14ac:dyDescent="0.25">
      <c r="A208" s="40" t="s">
        <v>151</v>
      </c>
    </row>
    <row r="209" spans="1:18" s="42" customFormat="1" ht="28.5" hidden="1" customHeight="1" x14ac:dyDescent="0.2">
      <c r="A209" s="480" t="s">
        <v>109</v>
      </c>
      <c r="B209" s="482" t="s">
        <v>73</v>
      </c>
      <c r="C209" s="484" t="s">
        <v>74</v>
      </c>
      <c r="D209" s="361"/>
      <c r="E209" s="484" t="s">
        <v>74</v>
      </c>
      <c r="F209" s="342"/>
      <c r="G209" s="484" t="s">
        <v>75</v>
      </c>
      <c r="H209" s="484" t="s">
        <v>1</v>
      </c>
      <c r="I209" s="493"/>
      <c r="J209" s="494"/>
      <c r="K209" s="494"/>
      <c r="L209" s="494"/>
      <c r="M209" s="494"/>
      <c r="N209" s="490"/>
      <c r="O209" s="490"/>
      <c r="P209" s="41" t="s">
        <v>90</v>
      </c>
      <c r="Q209" s="41" t="s">
        <v>91</v>
      </c>
    </row>
    <row r="210" spans="1:18" s="42" customFormat="1" ht="15" hidden="1" customHeight="1" x14ac:dyDescent="0.2">
      <c r="A210" s="481"/>
      <c r="B210" s="483"/>
      <c r="C210" s="485"/>
      <c r="D210" s="362"/>
      <c r="E210" s="485"/>
      <c r="F210" s="343"/>
      <c r="G210" s="485"/>
      <c r="H210" s="485"/>
      <c r="I210" s="493"/>
      <c r="J210" s="494"/>
      <c r="K210" s="494"/>
      <c r="L210" s="494"/>
      <c r="M210" s="494"/>
      <c r="N210" s="490"/>
      <c r="O210" s="490"/>
      <c r="P210" s="43"/>
      <c r="Q210" s="43"/>
    </row>
    <row r="211" spans="1:18" ht="31.15" hidden="1" customHeight="1" x14ac:dyDescent="0.25">
      <c r="A211" s="20">
        <v>42</v>
      </c>
      <c r="B211" s="21" t="s">
        <v>22</v>
      </c>
      <c r="C211" s="22">
        <f>SUM(C212)</f>
        <v>6000000</v>
      </c>
      <c r="D211" s="22"/>
      <c r="E211" s="22">
        <f>SUM(E212)</f>
        <v>6000000</v>
      </c>
      <c r="F211" s="22"/>
      <c r="G211" s="22">
        <f>SUM(G212)</f>
        <v>0</v>
      </c>
      <c r="H211" s="23">
        <f>SUM(H212)</f>
        <v>0</v>
      </c>
      <c r="I211" s="34"/>
      <c r="J211" s="34"/>
      <c r="K211" s="34"/>
      <c r="L211" s="34"/>
      <c r="M211" s="34"/>
      <c r="N211" s="34"/>
      <c r="O211" s="34"/>
      <c r="R211" s="45">
        <f>SUM(G211:L211)</f>
        <v>0</v>
      </c>
    </row>
    <row r="212" spans="1:18" ht="15.6" hidden="1" customHeight="1" x14ac:dyDescent="0.25">
      <c r="A212" s="24">
        <v>422</v>
      </c>
      <c r="B212" s="25" t="s">
        <v>113</v>
      </c>
      <c r="C212" s="46">
        <v>6000000</v>
      </c>
      <c r="D212" s="46"/>
      <c r="E212" s="46">
        <v>6000000</v>
      </c>
      <c r="F212" s="46"/>
      <c r="G212" s="46"/>
      <c r="H212" s="47"/>
      <c r="I212" s="48"/>
      <c r="J212" s="48"/>
      <c r="K212" s="48"/>
      <c r="L212" s="48"/>
      <c r="M212" s="48"/>
      <c r="N212" s="48"/>
      <c r="O212" s="48"/>
      <c r="R212" s="45"/>
    </row>
    <row r="213" spans="1:18" s="45" customFormat="1" ht="31.15" hidden="1" customHeight="1" x14ac:dyDescent="0.25">
      <c r="A213" s="35">
        <v>45</v>
      </c>
      <c r="B213" s="36" t="s">
        <v>156</v>
      </c>
      <c r="C213" s="37">
        <f>SUM(C214)</f>
        <v>2500000</v>
      </c>
      <c r="D213" s="37"/>
      <c r="E213" s="37">
        <f>SUM(E214)</f>
        <v>2500000</v>
      </c>
      <c r="F213" s="37"/>
      <c r="G213" s="37">
        <f>SUM(G214)</f>
        <v>0</v>
      </c>
      <c r="H213" s="38">
        <f>SUM(H214)</f>
        <v>0</v>
      </c>
      <c r="I213" s="34"/>
      <c r="J213" s="34"/>
      <c r="K213" s="34"/>
      <c r="L213" s="34"/>
      <c r="M213" s="34"/>
      <c r="N213" s="34"/>
      <c r="O213" s="34"/>
    </row>
    <row r="214" spans="1:18" ht="15.6" hidden="1" customHeight="1" x14ac:dyDescent="0.25">
      <c r="A214" s="28">
        <v>451</v>
      </c>
      <c r="B214" s="29" t="s">
        <v>154</v>
      </c>
      <c r="C214" s="49">
        <v>2500000</v>
      </c>
      <c r="D214" s="49"/>
      <c r="E214" s="49">
        <v>2500000</v>
      </c>
      <c r="F214" s="49"/>
      <c r="G214" s="49"/>
      <c r="H214" s="50"/>
      <c r="I214" s="48"/>
      <c r="J214" s="48"/>
      <c r="K214" s="48"/>
      <c r="L214" s="48"/>
      <c r="M214" s="48"/>
      <c r="N214" s="48"/>
      <c r="O214" s="48"/>
    </row>
    <row r="215" spans="1:18" s="40" customFormat="1" ht="15.6" hidden="1" customHeight="1" x14ac:dyDescent="0.25">
      <c r="A215" s="495" t="s">
        <v>114</v>
      </c>
      <c r="B215" s="496"/>
      <c r="C215" s="32">
        <f>SUM(C211,C213)</f>
        <v>8500000</v>
      </c>
      <c r="D215" s="32"/>
      <c r="E215" s="32">
        <f>SUM(E211,E213)</f>
        <v>8500000</v>
      </c>
      <c r="F215" s="32"/>
      <c r="G215" s="32">
        <f>SUM(G211,G213)</f>
        <v>0</v>
      </c>
      <c r="H215" s="32">
        <f>SUM(H211,H213)</f>
        <v>0</v>
      </c>
      <c r="I215" s="34"/>
      <c r="J215" s="34"/>
      <c r="K215" s="34"/>
      <c r="L215" s="34"/>
      <c r="M215" s="34"/>
      <c r="N215" s="34"/>
      <c r="O215" s="34"/>
      <c r="P215" s="68" t="e">
        <f>SUM(#REF!,#REF!,#REF!,#REF!,P211)</f>
        <v>#REF!</v>
      </c>
      <c r="Q215" s="32" t="e">
        <f>SUM(#REF!,#REF!,#REF!,#REF!,Q211)</f>
        <v>#REF!</v>
      </c>
      <c r="R215" s="32" t="e">
        <f>SUM(#REF!,#REF!,#REF!,#REF!,R211)</f>
        <v>#REF!</v>
      </c>
    </row>
    <row r="216" spans="1:18" ht="22.5" hidden="1" customHeight="1" x14ac:dyDescent="0.25">
      <c r="A216" s="506" t="s">
        <v>158</v>
      </c>
      <c r="B216" s="506"/>
      <c r="C216" s="506"/>
      <c r="D216" s="506"/>
      <c r="E216" s="506"/>
      <c r="F216" s="506"/>
      <c r="G216" s="506"/>
      <c r="H216" s="506"/>
    </row>
    <row r="217" spans="1:18" ht="15.6" hidden="1" customHeight="1" x14ac:dyDescent="0.25">
      <c r="C217" s="101"/>
      <c r="D217" s="101"/>
      <c r="E217" s="101"/>
      <c r="F217" s="101"/>
    </row>
    <row r="218" spans="1:18" ht="15.6" hidden="1" customHeight="1" x14ac:dyDescent="0.25">
      <c r="A218" s="94">
        <v>1</v>
      </c>
      <c r="B218" s="40" t="s">
        <v>44</v>
      </c>
      <c r="C218" s="44">
        <f>SUM(C70)</f>
        <v>4243113</v>
      </c>
      <c r="D218" s="44"/>
      <c r="E218" s="44">
        <f>SUM(E70)</f>
        <v>4243113</v>
      </c>
      <c r="F218" s="44"/>
      <c r="G218" s="44">
        <f>SUM(G70)</f>
        <v>4243113</v>
      </c>
      <c r="H218" s="44">
        <f>SUM(H70)</f>
        <v>4243113</v>
      </c>
    </row>
    <row r="219" spans="1:18" ht="15.6" hidden="1" customHeight="1" x14ac:dyDescent="0.25">
      <c r="A219" s="94">
        <v>3</v>
      </c>
      <c r="B219" s="40" t="s">
        <v>60</v>
      </c>
      <c r="C219" s="44">
        <f>SUM(C84)</f>
        <v>2600000</v>
      </c>
      <c r="D219" s="44"/>
      <c r="E219" s="44">
        <f>SUM(E84)</f>
        <v>2600000</v>
      </c>
      <c r="F219" s="44"/>
      <c r="G219" s="44">
        <f>SUM(G84)</f>
        <v>2600000</v>
      </c>
      <c r="H219" s="44">
        <f>SUM(H84)</f>
        <v>2600000</v>
      </c>
    </row>
    <row r="220" spans="1:18" ht="15.6" hidden="1" customHeight="1" x14ac:dyDescent="0.25">
      <c r="A220" s="94">
        <v>4</v>
      </c>
      <c r="B220" s="40" t="s">
        <v>61</v>
      </c>
      <c r="C220" s="44">
        <f>SUM(C103)</f>
        <v>133878715</v>
      </c>
      <c r="D220" s="44"/>
      <c r="E220" s="44">
        <f>SUM(E103)</f>
        <v>133878715</v>
      </c>
      <c r="F220" s="44"/>
      <c r="G220" s="44">
        <f>SUM(G103)</f>
        <v>133103420</v>
      </c>
      <c r="H220" s="44">
        <f>SUM(H103)</f>
        <v>133093420</v>
      </c>
    </row>
    <row r="221" spans="1:18" ht="15.6" hidden="1" customHeight="1" x14ac:dyDescent="0.25">
      <c r="A221" s="94">
        <v>5</v>
      </c>
      <c r="B221" s="40" t="s">
        <v>159</v>
      </c>
      <c r="C221" s="44">
        <f>SUM(C196,C205,C215)</f>
        <v>52412794</v>
      </c>
      <c r="D221" s="44"/>
      <c r="E221" s="44">
        <f>SUM(E196,E205,E215)</f>
        <v>52412794</v>
      </c>
      <c r="F221" s="44"/>
      <c r="G221" s="44">
        <f>SUM(G196,G205,G215)</f>
        <v>10687410</v>
      </c>
      <c r="H221" s="44">
        <f>SUM(H196,H205,H215)</f>
        <v>0</v>
      </c>
    </row>
    <row r="222" spans="1:18" ht="15.6" hidden="1" customHeight="1" x14ac:dyDescent="0.25">
      <c r="A222" s="94">
        <v>6</v>
      </c>
      <c r="B222" s="40" t="s">
        <v>42</v>
      </c>
      <c r="C222" s="44">
        <f>SUM(C114)</f>
        <v>1140740</v>
      </c>
      <c r="D222" s="44"/>
      <c r="E222" s="44">
        <f>SUM(E114)</f>
        <v>1140740</v>
      </c>
      <c r="F222" s="44"/>
      <c r="G222" s="44">
        <f>SUM(G114)</f>
        <v>1000000</v>
      </c>
      <c r="H222" s="44">
        <f>SUM(H114)</f>
        <v>1000000</v>
      </c>
    </row>
    <row r="223" spans="1:18" ht="31.15" hidden="1" customHeight="1" x14ac:dyDescent="0.25">
      <c r="A223" s="90">
        <v>7</v>
      </c>
      <c r="B223" s="102" t="s">
        <v>25</v>
      </c>
      <c r="C223" s="34">
        <f>SUM(C183)</f>
        <v>100000</v>
      </c>
      <c r="D223" s="34"/>
      <c r="E223" s="34">
        <f>SUM(E183)</f>
        <v>100000</v>
      </c>
      <c r="F223" s="34"/>
      <c r="G223" s="34">
        <f>SUM(G183)</f>
        <v>100000</v>
      </c>
      <c r="H223" s="34">
        <f>SUM(H183)</f>
        <v>100000</v>
      </c>
    </row>
    <row r="224" spans="1:18" ht="15.6" hidden="1" customHeight="1" x14ac:dyDescent="0.25">
      <c r="A224" s="94"/>
      <c r="B224" s="40"/>
      <c r="C224" s="44"/>
      <c r="D224" s="44"/>
      <c r="E224" s="44"/>
      <c r="F224" s="44"/>
      <c r="G224" s="44"/>
      <c r="H224" s="44"/>
    </row>
    <row r="225" spans="1:17" ht="15.6" hidden="1" customHeight="1" x14ac:dyDescent="0.25">
      <c r="A225" s="67"/>
      <c r="B225" s="40"/>
      <c r="C225" s="44">
        <f>SUM(C218,C219,C220,C221,C222,C223)</f>
        <v>194375362</v>
      </c>
      <c r="D225" s="44"/>
      <c r="E225" s="44">
        <f>SUM(E218,E219,E220,E221,E222,E223)</f>
        <v>194375362</v>
      </c>
      <c r="F225" s="44"/>
      <c r="G225" s="44">
        <f>SUM(G218,G219,G220,G221,G222,G223)</f>
        <v>151733943</v>
      </c>
      <c r="H225" s="44">
        <f>SUM(H218,H219,H220,H221,H222,H223)</f>
        <v>141036533</v>
      </c>
    </row>
    <row r="226" spans="1:17" ht="15.6" hidden="1" customHeight="1" x14ac:dyDescent="0.25">
      <c r="A226" s="67"/>
      <c r="B226" s="40"/>
      <c r="C226" s="44"/>
      <c r="D226" s="44"/>
      <c r="E226" s="44"/>
      <c r="F226" s="44"/>
      <c r="G226" s="44"/>
      <c r="H226" s="44"/>
    </row>
    <row r="227" spans="1:17" ht="27.75" hidden="1" customHeight="1" x14ac:dyDescent="0.25">
      <c r="A227" s="507" t="s">
        <v>160</v>
      </c>
      <c r="B227" s="507"/>
      <c r="C227" s="507"/>
      <c r="D227" s="507"/>
      <c r="E227" s="507"/>
      <c r="F227" s="507"/>
      <c r="G227" s="507"/>
      <c r="H227" s="507"/>
      <c r="I227" s="103"/>
    </row>
    <row r="228" spans="1:17" ht="15.6" hidden="1" customHeight="1" x14ac:dyDescent="0.25">
      <c r="A228" s="497" t="s">
        <v>106</v>
      </c>
      <c r="B228" s="497"/>
      <c r="C228" s="497"/>
      <c r="D228" s="497"/>
      <c r="E228" s="497"/>
      <c r="F228" s="344"/>
      <c r="G228" s="33"/>
      <c r="H228" s="33"/>
      <c r="I228" s="103"/>
    </row>
    <row r="229" spans="1:17" ht="25.5" hidden="1" customHeight="1" x14ac:dyDescent="0.25">
      <c r="A229" s="508" t="s">
        <v>161</v>
      </c>
      <c r="B229" s="508"/>
      <c r="C229" s="508"/>
      <c r="D229" s="508"/>
      <c r="E229" s="508"/>
      <c r="F229" s="508"/>
      <c r="G229" s="508"/>
      <c r="H229" s="508"/>
      <c r="I229" s="103"/>
    </row>
    <row r="230" spans="1:17" ht="15.6" hidden="1" customHeight="1" x14ac:dyDescent="0.25">
      <c r="A230" s="480" t="s">
        <v>109</v>
      </c>
      <c r="B230" s="482" t="s">
        <v>73</v>
      </c>
      <c r="C230" s="484" t="s">
        <v>74</v>
      </c>
      <c r="D230" s="361"/>
      <c r="E230" s="484" t="s">
        <v>74</v>
      </c>
      <c r="F230" s="342"/>
      <c r="G230" s="484" t="s">
        <v>75</v>
      </c>
      <c r="H230" s="484" t="s">
        <v>1</v>
      </c>
      <c r="I230" s="103"/>
    </row>
    <row r="231" spans="1:17" ht="37.5" hidden="1" customHeight="1" x14ac:dyDescent="0.25">
      <c r="A231" s="481"/>
      <c r="B231" s="483"/>
      <c r="C231" s="485"/>
      <c r="D231" s="362"/>
      <c r="E231" s="485"/>
      <c r="F231" s="343"/>
      <c r="G231" s="485"/>
      <c r="H231" s="485"/>
      <c r="I231" s="103"/>
    </row>
    <row r="232" spans="1:17" ht="15.6" hidden="1" customHeight="1" x14ac:dyDescent="0.25">
      <c r="A232" s="20">
        <v>922</v>
      </c>
      <c r="B232" s="21" t="s">
        <v>57</v>
      </c>
      <c r="C232" s="22">
        <f>SUM(C233:C233)</f>
        <v>16761388</v>
      </c>
      <c r="D232" s="22"/>
      <c r="E232" s="22">
        <f>SUM(E233:E233)</f>
        <v>16761388</v>
      </c>
      <c r="F232" s="22"/>
      <c r="G232" s="22">
        <f>SUM(G233:G233)</f>
        <v>10000000</v>
      </c>
      <c r="H232" s="23">
        <f>SUM(H233:H233)</f>
        <v>10000000</v>
      </c>
    </row>
    <row r="233" spans="1:17" ht="15.6" hidden="1" customHeight="1" x14ac:dyDescent="0.25">
      <c r="A233" s="28">
        <v>92221</v>
      </c>
      <c r="B233" s="29" t="s">
        <v>162</v>
      </c>
      <c r="C233" s="49">
        <v>16761388</v>
      </c>
      <c r="D233" s="49"/>
      <c r="E233" s="49">
        <v>16761388</v>
      </c>
      <c r="F233" s="49"/>
      <c r="G233" s="49">
        <v>10000000</v>
      </c>
      <c r="H233" s="31">
        <v>10000000</v>
      </c>
    </row>
    <row r="234" spans="1:17" ht="15.6" hidden="1" customHeight="1" x14ac:dyDescent="0.25">
      <c r="A234" s="495" t="s">
        <v>114</v>
      </c>
      <c r="B234" s="496"/>
      <c r="C234" s="32">
        <f>SUM(C232)</f>
        <v>16761388</v>
      </c>
      <c r="D234" s="32"/>
      <c r="E234" s="32">
        <f>SUM(E232)</f>
        <v>16761388</v>
      </c>
      <c r="F234" s="32"/>
      <c r="G234" s="32">
        <f>SUM(G232)</f>
        <v>10000000</v>
      </c>
      <c r="H234" s="32">
        <f>SUM(H232)</f>
        <v>10000000</v>
      </c>
    </row>
    <row r="235" spans="1:17" ht="15.6" hidden="1" customHeight="1" x14ac:dyDescent="0.25">
      <c r="A235" s="33"/>
      <c r="B235" s="33"/>
      <c r="C235" s="34"/>
      <c r="D235" s="34"/>
      <c r="E235" s="34"/>
      <c r="F235" s="34"/>
      <c r="G235" s="34"/>
      <c r="H235" s="34"/>
    </row>
    <row r="236" spans="1:17" ht="15.6" hidden="1" customHeight="1" x14ac:dyDescent="0.25">
      <c r="A236" s="67"/>
      <c r="B236" s="40"/>
      <c r="C236" s="44"/>
      <c r="D236" s="44"/>
      <c r="E236" s="44"/>
      <c r="F236" s="44"/>
      <c r="G236" s="44"/>
      <c r="H236" s="44"/>
    </row>
    <row r="237" spans="1:17" ht="15.6" hidden="1" customHeight="1" x14ac:dyDescent="0.25">
      <c r="A237" s="495" t="s">
        <v>29</v>
      </c>
      <c r="B237" s="496"/>
      <c r="C237" s="104">
        <f>SUM(C70,C84,C103,C114,C183,C196,C205,C215)</f>
        <v>194375362</v>
      </c>
      <c r="D237" s="104"/>
      <c r="E237" s="104">
        <f>SUM(E70,E84,E103,E114,E183,E196,E205,E215)</f>
        <v>194375362</v>
      </c>
      <c r="F237" s="104"/>
      <c r="G237" s="104">
        <f>SUM(G70,G84,G103,G114,G183,G196,G205,G215)</f>
        <v>151733943</v>
      </c>
      <c r="H237" s="104">
        <f>SUM(H70,H84,H103,H114,H183,H196,H205,H215)</f>
        <v>141036533</v>
      </c>
      <c r="I237" s="40"/>
      <c r="J237" s="40"/>
      <c r="K237" s="40"/>
      <c r="L237" s="40"/>
      <c r="M237" s="40"/>
      <c r="N237" s="40"/>
      <c r="O237" s="40"/>
      <c r="P237" s="105" t="e">
        <f>SUM(#REF!,P119,#REF!,P146,P159,P173,#REF!)</f>
        <v>#REF!</v>
      </c>
      <c r="Q237" s="104" t="e">
        <f>SUM(#REF!,Q119,#REF!,Q146,Q159,Q173,#REF!)</f>
        <v>#REF!</v>
      </c>
    </row>
    <row r="238" spans="1:17" ht="15.6" hidden="1" customHeight="1" x14ac:dyDescent="0.25">
      <c r="A238" s="495" t="s">
        <v>163</v>
      </c>
      <c r="B238" s="496"/>
      <c r="C238" s="57">
        <f>SUM(C237,C234)</f>
        <v>211136750</v>
      </c>
      <c r="D238" s="57"/>
      <c r="E238" s="57">
        <f>SUM(E237,E234)</f>
        <v>211136750</v>
      </c>
      <c r="F238" s="57"/>
      <c r="G238" s="57">
        <f>SUM(G237,G234)</f>
        <v>161733943</v>
      </c>
      <c r="H238" s="57">
        <f>SUM(H237,H234)</f>
        <v>151036533</v>
      </c>
      <c r="I238" s="40"/>
      <c r="J238" s="40"/>
      <c r="K238" s="40"/>
      <c r="L238" s="40"/>
      <c r="M238" s="40"/>
      <c r="N238" s="40"/>
      <c r="O238" s="40"/>
      <c r="P238" s="40"/>
      <c r="Q238" s="40"/>
    </row>
    <row r="239" spans="1:17" ht="15.6" hidden="1" customHeight="1" x14ac:dyDescent="0.25">
      <c r="A239" s="33"/>
      <c r="B239" s="33"/>
      <c r="C239" s="63"/>
      <c r="D239" s="63"/>
      <c r="E239" s="63"/>
      <c r="F239" s="63"/>
      <c r="G239" s="63"/>
      <c r="H239" s="63"/>
      <c r="I239" s="40"/>
      <c r="J239" s="40"/>
      <c r="K239" s="40"/>
      <c r="L239" s="40"/>
      <c r="M239" s="40"/>
      <c r="N239" s="40"/>
      <c r="O239" s="40"/>
      <c r="P239" s="40"/>
      <c r="Q239" s="40"/>
    </row>
    <row r="240" spans="1:17" x14ac:dyDescent="0.25">
      <c r="A240" s="106"/>
      <c r="B240" s="106"/>
      <c r="C240" s="107"/>
      <c r="D240" s="107"/>
      <c r="E240" s="107"/>
      <c r="F240" s="107"/>
      <c r="G240" s="107"/>
      <c r="H240" s="107"/>
      <c r="I240" s="40"/>
      <c r="J240" s="40"/>
      <c r="K240" s="40"/>
      <c r="L240" s="40"/>
      <c r="M240" s="40"/>
      <c r="N240" s="40"/>
      <c r="O240" s="40"/>
      <c r="P240" s="40"/>
      <c r="Q240" s="40"/>
    </row>
    <row r="241" spans="1:9" ht="18.75" x14ac:dyDescent="0.25">
      <c r="A241" s="509" t="s">
        <v>164</v>
      </c>
      <c r="B241" s="509"/>
      <c r="C241" s="509"/>
      <c r="D241" s="509"/>
      <c r="E241" s="509"/>
      <c r="F241" s="509"/>
      <c r="G241" s="509"/>
      <c r="H241" s="509"/>
      <c r="I241" s="108"/>
    </row>
    <row r="242" spans="1:9" x14ac:dyDescent="0.25">
      <c r="A242" s="108"/>
      <c r="B242" s="108"/>
      <c r="C242" s="109"/>
      <c r="D242" s="109"/>
      <c r="E242" s="109"/>
      <c r="F242" s="109"/>
      <c r="G242" s="108"/>
      <c r="H242" s="108"/>
      <c r="I242" s="108"/>
    </row>
    <row r="243" spans="1:9" ht="34.5" customHeight="1" x14ac:dyDescent="0.25">
      <c r="A243" s="110" t="s">
        <v>165</v>
      </c>
      <c r="B243" s="111" t="s">
        <v>166</v>
      </c>
      <c r="C243" s="112" t="s">
        <v>167</v>
      </c>
      <c r="D243" s="110" t="s">
        <v>354</v>
      </c>
      <c r="E243" s="112" t="s">
        <v>168</v>
      </c>
      <c r="F243" s="110" t="s">
        <v>365</v>
      </c>
      <c r="G243" s="112" t="s">
        <v>355</v>
      </c>
      <c r="H243" s="112" t="s">
        <v>366</v>
      </c>
    </row>
    <row r="244" spans="1:9" s="67" customFormat="1" x14ac:dyDescent="0.25">
      <c r="A244" s="113">
        <v>1</v>
      </c>
      <c r="B244" s="114" t="s">
        <v>169</v>
      </c>
      <c r="C244" s="143"/>
      <c r="D244" s="346"/>
      <c r="E244" s="143"/>
      <c r="F244" s="346"/>
      <c r="G244" s="144"/>
      <c r="H244" s="145"/>
    </row>
    <row r="245" spans="1:9" x14ac:dyDescent="0.25">
      <c r="A245" s="115"/>
      <c r="B245" s="116" t="s">
        <v>170</v>
      </c>
      <c r="C245" s="148">
        <f>SUM('RAČUN PRIHODA I RASHODA'!E35)</f>
        <v>1166929</v>
      </c>
      <c r="D245" s="148">
        <f>SUM('RAČUN PRIHODA I RASHODA'!F35)</f>
        <v>107321.44</v>
      </c>
      <c r="E245" s="148">
        <f>SUM('RAČUN PRIHODA I RASHODA'!G35)</f>
        <v>1202577</v>
      </c>
      <c r="F245" s="148">
        <f>SUM('RAČUN PRIHODA I RASHODA'!H35)</f>
        <v>0</v>
      </c>
      <c r="G245" s="148">
        <v>697695</v>
      </c>
      <c r="H245" s="149">
        <v>697695</v>
      </c>
    </row>
    <row r="246" spans="1:9" x14ac:dyDescent="0.25">
      <c r="A246" s="117"/>
      <c r="B246" s="118" t="s">
        <v>171</v>
      </c>
      <c r="C246" s="130">
        <f>SUM('RAČUN PRIHODA I RASHODA'!E129,'RAČUN PRIHODA I RASHODA'!E138,'RAČUN PRIHODA I RASHODA'!E267)</f>
        <v>1004929</v>
      </c>
      <c r="D246" s="130">
        <f>SUM('RAČUN PRIHODA I RASHODA'!F129,'RAČUN PRIHODA I RASHODA'!F138,'RAČUN PRIHODA I RASHODA'!F267)</f>
        <v>110294.03</v>
      </c>
      <c r="E246" s="130">
        <f>SUM('RAČUN PRIHODA I RASHODA'!G129,'RAČUN PRIHODA I RASHODA'!G138,'RAČUN PRIHODA I RASHODA'!G267)</f>
        <v>1202577</v>
      </c>
      <c r="F246" s="130">
        <f>SUM('RAČUN PRIHODA I RASHODA'!H129,'RAČUN PRIHODA I RASHODA'!H138,'RAČUN PRIHODA I RASHODA'!H267)</f>
        <v>357500</v>
      </c>
      <c r="G246" s="130">
        <v>697695</v>
      </c>
      <c r="H246" s="131">
        <v>697695</v>
      </c>
    </row>
    <row r="247" spans="1:9" s="40" customFormat="1" x14ac:dyDescent="0.25">
      <c r="A247" s="510" t="s">
        <v>172</v>
      </c>
      <c r="B247" s="511"/>
      <c r="C247" s="122">
        <f>SUM(C245-C246)</f>
        <v>162000</v>
      </c>
      <c r="D247" s="122">
        <f t="shared" ref="D247" si="28">SUM(D245-D246)</f>
        <v>-2972.5899999999965</v>
      </c>
      <c r="E247" s="122">
        <f>SUM(E245-E246)</f>
        <v>0</v>
      </c>
      <c r="F247" s="122">
        <f t="shared" ref="F247:H247" si="29">SUM(F245-F246)</f>
        <v>-357500</v>
      </c>
      <c r="G247" s="122">
        <f t="shared" si="29"/>
        <v>0</v>
      </c>
      <c r="H247" s="123">
        <f t="shared" si="29"/>
        <v>0</v>
      </c>
    </row>
    <row r="248" spans="1:9" s="67" customFormat="1" x14ac:dyDescent="0.25">
      <c r="A248" s="113" t="s">
        <v>173</v>
      </c>
      <c r="B248" s="158" t="s">
        <v>60</v>
      </c>
      <c r="C248" s="150"/>
      <c r="D248" s="150"/>
      <c r="E248" s="150"/>
      <c r="F248" s="150"/>
      <c r="G248" s="124"/>
      <c r="H248" s="125"/>
    </row>
    <row r="249" spans="1:9" x14ac:dyDescent="0.25">
      <c r="A249" s="115"/>
      <c r="B249" s="157" t="s">
        <v>170</v>
      </c>
      <c r="C249" s="120">
        <f>SUM('RAČUN PRIHODA I RASHODA'!E17,'RAČUN PRIHODA I RASHODA'!E25,'RAČUN PRIHODA I RASHODA'!E43,'RAČUN PRIHODA I RASHODA'!E64)</f>
        <v>179562.46000000002</v>
      </c>
      <c r="D249" s="120">
        <f>SUM('RAČUN PRIHODA I RASHODA'!F17,'RAČUN PRIHODA I RASHODA'!F25,'RAČUN PRIHODA I RASHODA'!F43)</f>
        <v>71640.639999999999</v>
      </c>
      <c r="E249" s="120">
        <f>SUM('RAČUN PRIHODA I RASHODA'!G17,'RAČUN PRIHODA I RASHODA'!G25,'RAČUN PRIHODA I RASHODA'!G43,'RAČUN PRIHODA I RASHODA'!G64)</f>
        <v>324317.98</v>
      </c>
      <c r="F249" s="120">
        <f>SUM('RAČUN PRIHODA I RASHODA'!H17,'RAČUN PRIHODA I RASHODA'!H25,'RAČUN PRIHODA I RASHODA'!H43)</f>
        <v>57652.01</v>
      </c>
      <c r="G249" s="120">
        <v>130345</v>
      </c>
      <c r="H249" s="121">
        <v>130345</v>
      </c>
    </row>
    <row r="250" spans="1:9" x14ac:dyDescent="0.25">
      <c r="A250" s="117"/>
      <c r="B250" s="159" t="s">
        <v>171</v>
      </c>
      <c r="C250" s="151">
        <f>SUM('RAČUN PRIHODA I RASHODA'!E151,'RAČUN PRIHODA I RASHODA'!E280)</f>
        <v>179562.46</v>
      </c>
      <c r="D250" s="151">
        <f>SUM('RAČUN PRIHODA I RASHODA'!F151,'RAČUN PRIHODA I RASHODA'!F280)</f>
        <v>77600.459999999992</v>
      </c>
      <c r="E250" s="151">
        <f>SUM('RAČUN PRIHODA I RASHODA'!G151,'RAČUN PRIHODA I RASHODA'!G280)</f>
        <v>324317.98</v>
      </c>
      <c r="F250" s="151">
        <f>SUM('RAČUN PRIHODA I RASHODA'!H151,'RAČUN PRIHODA I RASHODA'!H280)</f>
        <v>51575.25</v>
      </c>
      <c r="G250" s="151">
        <v>130345</v>
      </c>
      <c r="H250" s="153">
        <v>130345</v>
      </c>
    </row>
    <row r="251" spans="1:9" x14ac:dyDescent="0.25">
      <c r="A251" s="510" t="s">
        <v>174</v>
      </c>
      <c r="B251" s="511"/>
      <c r="C251" s="122">
        <f>SUM(C249-C250)</f>
        <v>2.9103830456733704E-11</v>
      </c>
      <c r="D251" s="122">
        <f t="shared" ref="D251" si="30">SUM(D249-D250)</f>
        <v>-5959.8199999999924</v>
      </c>
      <c r="E251" s="122">
        <f>SUM(E249-E250)</f>
        <v>0</v>
      </c>
      <c r="F251" s="122">
        <f t="shared" ref="F251:H251" si="31">SUM(F249-F250)</f>
        <v>6076.760000000002</v>
      </c>
      <c r="G251" s="122">
        <f t="shared" si="31"/>
        <v>0</v>
      </c>
      <c r="H251" s="123">
        <f t="shared" si="31"/>
        <v>0</v>
      </c>
    </row>
    <row r="252" spans="1:9" s="67" customFormat="1" x14ac:dyDescent="0.25">
      <c r="A252" s="113" t="s">
        <v>175</v>
      </c>
      <c r="B252" s="158" t="s">
        <v>38</v>
      </c>
      <c r="C252" s="152"/>
      <c r="D252" s="152"/>
      <c r="E252" s="152"/>
      <c r="F252" s="152"/>
      <c r="G252" s="126"/>
      <c r="H252" s="127"/>
    </row>
    <row r="253" spans="1:9" x14ac:dyDescent="0.25">
      <c r="A253" s="115"/>
      <c r="B253" s="157" t="s">
        <v>170</v>
      </c>
      <c r="C253" s="120">
        <f>SUM('RAČUN PRIHODA I RASHODA'!E39)</f>
        <v>10600000</v>
      </c>
      <c r="D253" s="120">
        <f>SUM('RAČUN PRIHODA I RASHODA'!F39)</f>
        <v>5063679.7699999996</v>
      </c>
      <c r="E253" s="120">
        <f>SUM('RAČUN PRIHODA I RASHODA'!G39)</f>
        <v>12235000</v>
      </c>
      <c r="F253" s="120">
        <f>SUM('RAČUN PRIHODA I RASHODA'!H39)</f>
        <v>6236646.7800000003</v>
      </c>
      <c r="G253" s="120">
        <v>7060000</v>
      </c>
      <c r="H253" s="121">
        <v>7060000</v>
      </c>
    </row>
    <row r="254" spans="1:9" x14ac:dyDescent="0.25">
      <c r="A254" s="117"/>
      <c r="B254" s="159" t="s">
        <v>171</v>
      </c>
      <c r="C254" s="354">
        <f>SUM('RAČUN PRIHODA I RASHODA'!E176,'RAČUN PRIHODA I RASHODA'!E242)</f>
        <v>10600000</v>
      </c>
      <c r="D254" s="151">
        <f>SUM('RAČUN PRIHODA I RASHODA'!F176)</f>
        <v>5292770.8499999996</v>
      </c>
      <c r="E254" s="354">
        <f>SUM('RAČUN PRIHODA I RASHODA'!G176,'RAČUN PRIHODA I RASHODA'!G242)</f>
        <v>12374229.710000001</v>
      </c>
      <c r="F254" s="151">
        <f>SUM('RAČUN PRIHODA I RASHODA'!H176)</f>
        <v>6829264.7100000009</v>
      </c>
      <c r="G254" s="151">
        <v>7060000</v>
      </c>
      <c r="H254" s="153">
        <v>7060000</v>
      </c>
    </row>
    <row r="255" spans="1:9" x14ac:dyDescent="0.25">
      <c r="A255" s="510" t="s">
        <v>176</v>
      </c>
      <c r="B255" s="511"/>
      <c r="C255" s="122">
        <f t="shared" ref="C255:D255" si="32">SUM(C253-C254)</f>
        <v>0</v>
      </c>
      <c r="D255" s="122">
        <f t="shared" si="32"/>
        <v>-229091.08000000007</v>
      </c>
      <c r="E255" s="122">
        <f t="shared" ref="E255:H255" si="33">SUM(E253-E254)</f>
        <v>-139229.71000000089</v>
      </c>
      <c r="F255" s="122">
        <f t="shared" si="33"/>
        <v>-592617.93000000063</v>
      </c>
      <c r="G255" s="122">
        <f t="shared" si="33"/>
        <v>0</v>
      </c>
      <c r="H255" s="123">
        <f t="shared" si="33"/>
        <v>0</v>
      </c>
    </row>
    <row r="256" spans="1:9" s="67" customFormat="1" x14ac:dyDescent="0.25">
      <c r="A256" s="113" t="s">
        <v>177</v>
      </c>
      <c r="B256" s="158" t="s">
        <v>36</v>
      </c>
      <c r="C256" s="152"/>
      <c r="D256" s="152"/>
      <c r="E256" s="152"/>
      <c r="F256" s="152"/>
      <c r="G256" s="126"/>
      <c r="H256" s="127"/>
    </row>
    <row r="257" spans="1:8" x14ac:dyDescent="0.25">
      <c r="A257" s="115"/>
      <c r="B257" s="157" t="s">
        <v>170</v>
      </c>
      <c r="C257" s="120">
        <f>SUM('RAČUN PRIHODA I RASHODA'!E221,'RAČUN PRIHODA I RASHODA'!E227)</f>
        <v>265446</v>
      </c>
      <c r="D257" s="120">
        <f>SUM('RAČUN PRIHODA I RASHODA'!F12)</f>
        <v>213911.99</v>
      </c>
      <c r="E257" s="120">
        <f>SUM('RAČUN PRIHODA I RASHODA'!G221,'RAČUN PRIHODA I RASHODA'!G227)</f>
        <v>560000</v>
      </c>
      <c r="F257" s="120">
        <f>SUM('RAČUN PRIHODA I RASHODA'!H12)</f>
        <v>86103.86</v>
      </c>
      <c r="G257" s="120">
        <v>292654</v>
      </c>
      <c r="H257" s="121">
        <v>292654</v>
      </c>
    </row>
    <row r="258" spans="1:8" x14ac:dyDescent="0.25">
      <c r="A258" s="117"/>
      <c r="B258" s="159" t="s">
        <v>171</v>
      </c>
      <c r="C258" s="151">
        <f>SUM('RAČUN PRIHODA I RASHODA'!E221,'RAČUN PRIHODA I RASHODA'!E227)</f>
        <v>265446</v>
      </c>
      <c r="D258" s="151">
        <f>SUM('RAČUN PRIHODA I RASHODA'!F221,'RAČUN PRIHODA I RASHODA'!F227)</f>
        <v>0</v>
      </c>
      <c r="E258" s="151">
        <f>SUM('RAČUN PRIHODA I RASHODA'!G221,'RAČUN PRIHODA I RASHODA'!G227)</f>
        <v>560000</v>
      </c>
      <c r="F258" s="151">
        <f>SUM('RAČUN PRIHODA I RASHODA'!H221,'RAČUN PRIHODA I RASHODA'!H227)</f>
        <v>0</v>
      </c>
      <c r="G258" s="151">
        <v>292654</v>
      </c>
      <c r="H258" s="153">
        <v>292654</v>
      </c>
    </row>
    <row r="259" spans="1:8" x14ac:dyDescent="0.25">
      <c r="A259" s="510" t="s">
        <v>176</v>
      </c>
      <c r="B259" s="511"/>
      <c r="C259" s="128">
        <f t="shared" ref="C259:D259" si="34">SUM(C257-C258)</f>
        <v>0</v>
      </c>
      <c r="D259" s="128">
        <f t="shared" si="34"/>
        <v>213911.99</v>
      </c>
      <c r="E259" s="128">
        <f t="shared" ref="E259:H259" si="35">SUM(E257-E258)</f>
        <v>0</v>
      </c>
      <c r="F259" s="128">
        <f t="shared" si="35"/>
        <v>86103.86</v>
      </c>
      <c r="G259" s="128">
        <f t="shared" si="35"/>
        <v>0</v>
      </c>
      <c r="H259" s="129">
        <f t="shared" si="35"/>
        <v>0</v>
      </c>
    </row>
    <row r="260" spans="1:8" s="67" customFormat="1" x14ac:dyDescent="0.25">
      <c r="A260" s="113" t="s">
        <v>178</v>
      </c>
      <c r="B260" s="158" t="s">
        <v>42</v>
      </c>
      <c r="C260" s="152"/>
      <c r="D260" s="152"/>
      <c r="E260" s="152"/>
      <c r="F260" s="152"/>
      <c r="G260" s="126"/>
      <c r="H260" s="127"/>
    </row>
    <row r="261" spans="1:8" x14ac:dyDescent="0.25">
      <c r="A261" s="115"/>
      <c r="B261" s="157" t="s">
        <v>170</v>
      </c>
      <c r="C261" s="120">
        <f>SUM('RAČUN PRIHODA I RASHODA'!E30,'RAČUN PRIHODA I RASHODA'!E54)</f>
        <v>0</v>
      </c>
      <c r="D261" s="120">
        <f>SUM('RAČUN PRIHODA I RASHODA'!F30,'RAČUN PRIHODA I RASHODA'!F54)</f>
        <v>169.05</v>
      </c>
      <c r="E261" s="120">
        <f>SUM('RAČUN PRIHODA I RASHODA'!G30,'RAČUN PRIHODA I RASHODA'!G54)</f>
        <v>144229.71</v>
      </c>
      <c r="F261" s="120">
        <f>SUM('RAČUN PRIHODA I RASHODA'!H30,'RAČUN PRIHODA I RASHODA'!H54)</f>
        <v>5112.8</v>
      </c>
      <c r="G261" s="120">
        <v>5000</v>
      </c>
      <c r="H261" s="121">
        <v>5000</v>
      </c>
    </row>
    <row r="262" spans="1:8" x14ac:dyDescent="0.25">
      <c r="A262" s="117"/>
      <c r="B262" s="159" t="s">
        <v>171</v>
      </c>
      <c r="C262" s="151">
        <f>SUM('RAČUN PRIHODA I RASHODA'!E288)</f>
        <v>0</v>
      </c>
      <c r="D262" s="151">
        <f>SUM('RAČUN PRIHODA I RASHODA'!F288)</f>
        <v>646.4</v>
      </c>
      <c r="E262" s="151">
        <f>SUM('RAČUN PRIHODA I RASHODA'!G288)</f>
        <v>9012.74</v>
      </c>
      <c r="F262" s="151">
        <f>SUM('RAČUN PRIHODA I RASHODA'!H288)</f>
        <v>2112.8000000000002</v>
      </c>
      <c r="G262" s="151">
        <v>5000</v>
      </c>
      <c r="H262" s="153">
        <v>5000</v>
      </c>
    </row>
    <row r="263" spans="1:8" x14ac:dyDescent="0.25">
      <c r="A263" s="510" t="s">
        <v>179</v>
      </c>
      <c r="B263" s="511"/>
      <c r="C263" s="128">
        <f t="shared" ref="C263:D263" si="36">SUM(C261-C262)</f>
        <v>0</v>
      </c>
      <c r="D263" s="128">
        <f t="shared" si="36"/>
        <v>-477.34999999999997</v>
      </c>
      <c r="E263" s="128">
        <f t="shared" ref="E263:H263" si="37">SUM(E261-E262)</f>
        <v>135216.97</v>
      </c>
      <c r="F263" s="128">
        <f t="shared" si="37"/>
        <v>3000</v>
      </c>
      <c r="G263" s="128">
        <f t="shared" si="37"/>
        <v>0</v>
      </c>
      <c r="H263" s="129">
        <f t="shared" si="37"/>
        <v>0</v>
      </c>
    </row>
    <row r="264" spans="1:8" ht="31.15" customHeight="1" x14ac:dyDescent="0.25">
      <c r="A264" s="113" t="s">
        <v>180</v>
      </c>
      <c r="B264" s="156" t="s">
        <v>25</v>
      </c>
      <c r="C264" s="128"/>
      <c r="D264" s="128"/>
      <c r="E264" s="128"/>
      <c r="F264" s="128"/>
      <c r="G264" s="128"/>
      <c r="H264" s="129"/>
    </row>
    <row r="265" spans="1:8" ht="15.6" customHeight="1" x14ac:dyDescent="0.25">
      <c r="A265" s="115"/>
      <c r="B265" s="157" t="s">
        <v>170</v>
      </c>
      <c r="C265" s="120">
        <f>SUM('RAČUN PRIHODA I RASHODA'!E48,'RAČUN PRIHODA I RASHODA'!E21)</f>
        <v>7300</v>
      </c>
      <c r="D265" s="120">
        <f>SUM('RAČUN PRIHODA I RASHODA'!F48,'RAČUN PRIHODA I RASHODA'!F21)</f>
        <v>0</v>
      </c>
      <c r="E265" s="120">
        <f>SUM('RAČUN PRIHODA I RASHODA'!G48,'RAČUN PRIHODA I RASHODA'!G21)</f>
        <v>7300</v>
      </c>
      <c r="F265" s="120">
        <f>SUM('RAČUN PRIHODA I RASHODA'!H48,'RAČUN PRIHODA I RASHODA'!H21)</f>
        <v>7365</v>
      </c>
      <c r="G265" s="120">
        <v>7300</v>
      </c>
      <c r="H265" s="121">
        <v>7300</v>
      </c>
    </row>
    <row r="266" spans="1:8" ht="15.6" customHeight="1" x14ac:dyDescent="0.25">
      <c r="A266" s="119"/>
      <c r="B266" s="155" t="s">
        <v>171</v>
      </c>
      <c r="C266" s="151">
        <f>SUM('RAČUN PRIHODA I RASHODA'!E233,'RAČUN PRIHODA I RASHODA'!E237)</f>
        <v>7300</v>
      </c>
      <c r="D266" s="151">
        <f>SUM('RAČUN PRIHODA I RASHODA'!F233,'RAČUN PRIHODA I RASHODA'!F237)</f>
        <v>0</v>
      </c>
      <c r="E266" s="151">
        <f>SUM('RAČUN PRIHODA I RASHODA'!G233,'RAČUN PRIHODA I RASHODA'!G237)</f>
        <v>7300</v>
      </c>
      <c r="F266" s="151">
        <f>SUM('RAČUN PRIHODA I RASHODA'!H233,'RAČUN PRIHODA I RASHODA'!H237)</f>
        <v>0</v>
      </c>
      <c r="G266" s="151">
        <v>7300</v>
      </c>
      <c r="H266" s="153">
        <v>7300</v>
      </c>
    </row>
    <row r="267" spans="1:8" x14ac:dyDescent="0.25">
      <c r="A267" s="510" t="s">
        <v>176</v>
      </c>
      <c r="B267" s="511"/>
      <c r="C267" s="128">
        <f t="shared" ref="C267:D267" si="38">SUM(C265-C266)</f>
        <v>0</v>
      </c>
      <c r="D267" s="128">
        <f t="shared" si="38"/>
        <v>0</v>
      </c>
      <c r="E267" s="128">
        <f t="shared" ref="E267:H267" si="39">SUM(E265-E266)</f>
        <v>0</v>
      </c>
      <c r="F267" s="128">
        <f t="shared" si="39"/>
        <v>7365</v>
      </c>
      <c r="G267" s="128">
        <f t="shared" si="39"/>
        <v>0</v>
      </c>
      <c r="H267" s="129">
        <f t="shared" si="39"/>
        <v>0</v>
      </c>
    </row>
    <row r="268" spans="1:8" x14ac:dyDescent="0.25">
      <c r="A268" s="113" t="s">
        <v>181</v>
      </c>
      <c r="B268" s="156" t="s">
        <v>182</v>
      </c>
      <c r="C268" s="128"/>
      <c r="D268" s="128"/>
      <c r="E268" s="128"/>
      <c r="F268" s="128"/>
      <c r="G268" s="128"/>
      <c r="H268" s="129"/>
    </row>
    <row r="269" spans="1:8" x14ac:dyDescent="0.25">
      <c r="A269" s="115"/>
      <c r="B269" s="157" t="s">
        <v>183</v>
      </c>
      <c r="C269" s="154"/>
      <c r="D269" s="154"/>
      <c r="E269" s="154"/>
      <c r="F269" s="154"/>
      <c r="G269" s="154">
        <v>0</v>
      </c>
      <c r="H269" s="355">
        <v>0</v>
      </c>
    </row>
    <row r="270" spans="1:8" x14ac:dyDescent="0.25">
      <c r="A270" s="119"/>
      <c r="B270" s="155" t="s">
        <v>184</v>
      </c>
      <c r="C270" s="151"/>
      <c r="D270" s="151"/>
      <c r="E270" s="151"/>
      <c r="F270" s="151"/>
      <c r="G270" s="151">
        <v>0</v>
      </c>
      <c r="H270" s="153">
        <v>0</v>
      </c>
    </row>
    <row r="271" spans="1:8" x14ac:dyDescent="0.25">
      <c r="A271" s="510" t="s">
        <v>176</v>
      </c>
      <c r="B271" s="524"/>
      <c r="C271" s="128">
        <f>SUM(C269-C270)</f>
        <v>0</v>
      </c>
      <c r="D271" s="128">
        <f t="shared" ref="D271" si="40">SUM(D269-D270)</f>
        <v>0</v>
      </c>
      <c r="E271" s="128">
        <f>SUM(E269-E270)</f>
        <v>0</v>
      </c>
      <c r="F271" s="128">
        <f t="shared" ref="F271:H271" si="41">SUM(F269-F270)</f>
        <v>0</v>
      </c>
      <c r="G271" s="128">
        <f t="shared" si="41"/>
        <v>0</v>
      </c>
      <c r="H271" s="129">
        <f t="shared" si="41"/>
        <v>0</v>
      </c>
    </row>
    <row r="272" spans="1:8" x14ac:dyDescent="0.25">
      <c r="A272" s="522"/>
      <c r="B272" s="523"/>
      <c r="C272" s="146"/>
      <c r="D272" s="146"/>
      <c r="E272" s="146"/>
      <c r="F272" s="146"/>
      <c r="G272" s="146"/>
      <c r="H272" s="147"/>
    </row>
    <row r="273" spans="1:8" x14ac:dyDescent="0.25">
      <c r="A273" s="514" t="s">
        <v>27</v>
      </c>
      <c r="B273" s="515"/>
      <c r="C273" s="132">
        <f>SUM(C245,C249,C253,C257,C261,C265,C269)</f>
        <v>12219237.460000001</v>
      </c>
      <c r="D273" s="132">
        <f>SUM(D245,D249,D253,D257,D261,D265,D269)</f>
        <v>5456722.8899999997</v>
      </c>
      <c r="E273" s="132">
        <f>SUM(E245,E249,E253,E257,E261,E265,E269)</f>
        <v>14473424.690000001</v>
      </c>
      <c r="F273" s="132">
        <f>SUM(F245,F249,F253,F257,F261,F265,F269)</f>
        <v>6392880.4500000002</v>
      </c>
      <c r="G273" s="132">
        <f t="shared" ref="G273:H273" si="42">SUM(G245,G249,G253,G257,G261,G265,G269)</f>
        <v>8192994</v>
      </c>
      <c r="H273" s="133">
        <f t="shared" si="42"/>
        <v>8192994</v>
      </c>
    </row>
    <row r="274" spans="1:8" x14ac:dyDescent="0.25">
      <c r="A274" s="514" t="s">
        <v>28</v>
      </c>
      <c r="B274" s="515"/>
      <c r="C274" s="132">
        <f t="shared" ref="C274:D274" si="43">SUM(C246,C250,C254,C258,C262,C266,C270)</f>
        <v>12057237.460000001</v>
      </c>
      <c r="D274" s="132">
        <f t="shared" si="43"/>
        <v>5481311.7400000002</v>
      </c>
      <c r="E274" s="132">
        <f t="shared" ref="E274:H274" si="44">SUM(E246,E250,E254,E258,E262,E266,E270)</f>
        <v>14477437.430000002</v>
      </c>
      <c r="F274" s="132">
        <f t="shared" si="44"/>
        <v>7240452.7600000007</v>
      </c>
      <c r="G274" s="132">
        <f t="shared" si="44"/>
        <v>8192994</v>
      </c>
      <c r="H274" s="133">
        <f t="shared" si="44"/>
        <v>8192994</v>
      </c>
    </row>
    <row r="275" spans="1:8" x14ac:dyDescent="0.25">
      <c r="A275" s="512"/>
      <c r="B275" s="516"/>
      <c r="C275" s="135"/>
      <c r="D275" s="135"/>
      <c r="E275" s="135"/>
      <c r="F275" s="135"/>
      <c r="G275" s="134"/>
      <c r="H275" s="136"/>
    </row>
    <row r="276" spans="1:8" x14ac:dyDescent="0.25">
      <c r="A276" s="517"/>
      <c r="B276" s="518"/>
      <c r="C276" s="137"/>
      <c r="D276" s="137"/>
      <c r="E276" s="137"/>
      <c r="F276" s="137"/>
      <c r="G276" s="137"/>
      <c r="H276" s="138"/>
    </row>
    <row r="277" spans="1:8" x14ac:dyDescent="0.25">
      <c r="A277" s="517" t="s">
        <v>174</v>
      </c>
      <c r="B277" s="518"/>
      <c r="C277" s="137">
        <f t="shared" ref="C277" si="45">-SUM(C251,C255)</f>
        <v>-2.9103830456733704E-11</v>
      </c>
      <c r="D277" s="137">
        <f>D273-D274</f>
        <v>-24588.850000000559</v>
      </c>
      <c r="E277" s="137">
        <f t="shared" ref="E277:H277" si="46">-SUM(E251,E255)</f>
        <v>139229.71000000089</v>
      </c>
      <c r="F277" s="137">
        <f>F273-F274</f>
        <v>-847572.31000000052</v>
      </c>
      <c r="G277" s="137">
        <f t="shared" si="46"/>
        <v>0</v>
      </c>
      <c r="H277" s="138">
        <f t="shared" si="46"/>
        <v>0</v>
      </c>
    </row>
    <row r="278" spans="1:8" x14ac:dyDescent="0.25">
      <c r="A278" s="514" t="s">
        <v>185</v>
      </c>
      <c r="B278" s="519"/>
      <c r="C278" s="132">
        <f>-SUM(C247)</f>
        <v>-162000</v>
      </c>
      <c r="D278" s="132"/>
      <c r="E278" s="132">
        <f>-SUM(E247)</f>
        <v>0</v>
      </c>
      <c r="F278" s="132"/>
      <c r="G278" s="132">
        <f>SUM(G247)</f>
        <v>0</v>
      </c>
      <c r="H278" s="133">
        <f>SUM(H247)</f>
        <v>0</v>
      </c>
    </row>
    <row r="279" spans="1:8" x14ac:dyDescent="0.25">
      <c r="A279" s="520"/>
      <c r="B279" s="521"/>
      <c r="C279" s="140"/>
      <c r="D279" s="140"/>
      <c r="E279" s="140"/>
      <c r="F279" s="140"/>
      <c r="G279" s="139"/>
      <c r="H279" s="141"/>
    </row>
    <row r="280" spans="1:8" x14ac:dyDescent="0.25">
      <c r="A280" s="522" t="s">
        <v>186</v>
      </c>
      <c r="B280" s="523"/>
      <c r="C280" s="71">
        <f t="shared" ref="C280:E281" si="47">SUM(C269)</f>
        <v>0</v>
      </c>
      <c r="D280" s="71"/>
      <c r="E280" s="71">
        <f t="shared" si="47"/>
        <v>0</v>
      </c>
      <c r="F280" s="71"/>
      <c r="G280" s="71">
        <f t="shared" ref="G280:H281" si="48">SUM(G269)</f>
        <v>0</v>
      </c>
      <c r="H280" s="161">
        <f t="shared" si="48"/>
        <v>0</v>
      </c>
    </row>
    <row r="281" spans="1:8" x14ac:dyDescent="0.25">
      <c r="A281" s="512" t="s">
        <v>187</v>
      </c>
      <c r="B281" s="513"/>
      <c r="C281" s="162">
        <f t="shared" si="47"/>
        <v>0</v>
      </c>
      <c r="D281" s="162"/>
      <c r="E281" s="162">
        <f t="shared" si="47"/>
        <v>0</v>
      </c>
      <c r="F281" s="162"/>
      <c r="G281" s="162">
        <f t="shared" si="48"/>
        <v>0</v>
      </c>
      <c r="H281" s="163">
        <f t="shared" si="48"/>
        <v>0</v>
      </c>
    </row>
    <row r="282" spans="1:8" x14ac:dyDescent="0.25">
      <c r="C282" s="101"/>
      <c r="D282" s="101"/>
      <c r="E282" s="101"/>
      <c r="F282" s="101"/>
    </row>
  </sheetData>
  <mergeCells count="262">
    <mergeCell ref="A281:B281"/>
    <mergeCell ref="A274:B274"/>
    <mergeCell ref="A275:B275"/>
    <mergeCell ref="A277:B277"/>
    <mergeCell ref="A278:B278"/>
    <mergeCell ref="A279:B279"/>
    <mergeCell ref="A280:B280"/>
    <mergeCell ref="A259:B259"/>
    <mergeCell ref="A263:B263"/>
    <mergeCell ref="A267:B267"/>
    <mergeCell ref="A271:B271"/>
    <mergeCell ref="A272:B272"/>
    <mergeCell ref="A273:B273"/>
    <mergeCell ref="A276:B276"/>
    <mergeCell ref="A237:B237"/>
    <mergeCell ref="A238:B238"/>
    <mergeCell ref="A241:H241"/>
    <mergeCell ref="A247:B247"/>
    <mergeCell ref="A251:B251"/>
    <mergeCell ref="A255:B255"/>
    <mergeCell ref="A230:A231"/>
    <mergeCell ref="B230:B231"/>
    <mergeCell ref="E230:E231"/>
    <mergeCell ref="G230:G231"/>
    <mergeCell ref="H230:H231"/>
    <mergeCell ref="A234:B234"/>
    <mergeCell ref="C230:C231"/>
    <mergeCell ref="O209:O210"/>
    <mergeCell ref="A215:B215"/>
    <mergeCell ref="A216:H216"/>
    <mergeCell ref="A227:H227"/>
    <mergeCell ref="A228:E228"/>
    <mergeCell ref="A229:H229"/>
    <mergeCell ref="I209:I210"/>
    <mergeCell ref="J209:J210"/>
    <mergeCell ref="K209:K210"/>
    <mergeCell ref="L209:L210"/>
    <mergeCell ref="M209:M210"/>
    <mergeCell ref="N209:N210"/>
    <mergeCell ref="C209:C210"/>
    <mergeCell ref="A207:H207"/>
    <mergeCell ref="A209:A210"/>
    <mergeCell ref="B209:B210"/>
    <mergeCell ref="E209:E210"/>
    <mergeCell ref="G209:G210"/>
    <mergeCell ref="H209:H210"/>
    <mergeCell ref="K201:K202"/>
    <mergeCell ref="L201:L202"/>
    <mergeCell ref="M201:M202"/>
    <mergeCell ref="C201:C202"/>
    <mergeCell ref="N201:N202"/>
    <mergeCell ref="O201:O202"/>
    <mergeCell ref="A205:B205"/>
    <mergeCell ref="O187:O188"/>
    <mergeCell ref="A196:B196"/>
    <mergeCell ref="A198:H198"/>
    <mergeCell ref="A201:A202"/>
    <mergeCell ref="B201:B202"/>
    <mergeCell ref="E201:E202"/>
    <mergeCell ref="G201:G202"/>
    <mergeCell ref="H201:H202"/>
    <mergeCell ref="I201:I202"/>
    <mergeCell ref="J201:J202"/>
    <mergeCell ref="I187:I188"/>
    <mergeCell ref="J187:J188"/>
    <mergeCell ref="K187:K188"/>
    <mergeCell ref="L187:L188"/>
    <mergeCell ref="M187:M188"/>
    <mergeCell ref="N187:N188"/>
    <mergeCell ref="C187:C188"/>
    <mergeCell ref="A183:B183"/>
    <mergeCell ref="A185:H185"/>
    <mergeCell ref="A187:A188"/>
    <mergeCell ref="B187:B188"/>
    <mergeCell ref="E187:E188"/>
    <mergeCell ref="G187:G188"/>
    <mergeCell ref="H187:H188"/>
    <mergeCell ref="J177:J178"/>
    <mergeCell ref="K177:K178"/>
    <mergeCell ref="C177:C178"/>
    <mergeCell ref="L177:L178"/>
    <mergeCell ref="M177:M178"/>
    <mergeCell ref="N177:N178"/>
    <mergeCell ref="O177:O178"/>
    <mergeCell ref="A177:A178"/>
    <mergeCell ref="B177:B178"/>
    <mergeCell ref="E177:E178"/>
    <mergeCell ref="G177:G178"/>
    <mergeCell ref="H177:H178"/>
    <mergeCell ref="I177:I178"/>
    <mergeCell ref="K162:K163"/>
    <mergeCell ref="L162:L163"/>
    <mergeCell ref="M162:M163"/>
    <mergeCell ref="N162:N163"/>
    <mergeCell ref="O162:O163"/>
    <mergeCell ref="A173:B173"/>
    <mergeCell ref="O149:O150"/>
    <mergeCell ref="A159:B159"/>
    <mergeCell ref="A161:E161"/>
    <mergeCell ref="A162:A163"/>
    <mergeCell ref="B162:B163"/>
    <mergeCell ref="E162:E163"/>
    <mergeCell ref="G162:G163"/>
    <mergeCell ref="H162:H163"/>
    <mergeCell ref="I162:I163"/>
    <mergeCell ref="J162:J163"/>
    <mergeCell ref="I149:I150"/>
    <mergeCell ref="J149:J150"/>
    <mergeCell ref="K149:K150"/>
    <mergeCell ref="L149:L150"/>
    <mergeCell ref="M149:M150"/>
    <mergeCell ref="N149:N150"/>
    <mergeCell ref="C149:C150"/>
    <mergeCell ref="C162:C163"/>
    <mergeCell ref="A148:E148"/>
    <mergeCell ref="A149:A150"/>
    <mergeCell ref="B149:B150"/>
    <mergeCell ref="E149:E150"/>
    <mergeCell ref="G149:G150"/>
    <mergeCell ref="H149:H150"/>
    <mergeCell ref="K133:K134"/>
    <mergeCell ref="L133:L134"/>
    <mergeCell ref="M133:M134"/>
    <mergeCell ref="C133:C134"/>
    <mergeCell ref="N133:N134"/>
    <mergeCell ref="O133:O134"/>
    <mergeCell ref="A146:B146"/>
    <mergeCell ref="O122:O123"/>
    <mergeCell ref="A130:B130"/>
    <mergeCell ref="A132:E132"/>
    <mergeCell ref="A133:A134"/>
    <mergeCell ref="B133:B134"/>
    <mergeCell ref="E133:E134"/>
    <mergeCell ref="G133:G134"/>
    <mergeCell ref="H133:H134"/>
    <mergeCell ref="I133:I134"/>
    <mergeCell ref="J133:J134"/>
    <mergeCell ref="I122:I123"/>
    <mergeCell ref="J122:J123"/>
    <mergeCell ref="K122:K123"/>
    <mergeCell ref="L122:L123"/>
    <mergeCell ref="M122:M123"/>
    <mergeCell ref="N122:N123"/>
    <mergeCell ref="C122:C123"/>
    <mergeCell ref="N87:N88"/>
    <mergeCell ref="A121:E121"/>
    <mergeCell ref="A122:A123"/>
    <mergeCell ref="B122:B123"/>
    <mergeCell ref="E122:E123"/>
    <mergeCell ref="G122:G123"/>
    <mergeCell ref="H122:H123"/>
    <mergeCell ref="L106:L107"/>
    <mergeCell ref="M106:M107"/>
    <mergeCell ref="N106:N107"/>
    <mergeCell ref="C87:C88"/>
    <mergeCell ref="C106:C107"/>
    <mergeCell ref="A84:B84"/>
    <mergeCell ref="A87:A88"/>
    <mergeCell ref="B87:B88"/>
    <mergeCell ref="E87:E88"/>
    <mergeCell ref="G87:G88"/>
    <mergeCell ref="H87:H88"/>
    <mergeCell ref="O106:O107"/>
    <mergeCell ref="A114:B114"/>
    <mergeCell ref="A119:B119"/>
    <mergeCell ref="O87:O88"/>
    <mergeCell ref="A103:B103"/>
    <mergeCell ref="A106:A107"/>
    <mergeCell ref="B106:B107"/>
    <mergeCell ref="E106:E107"/>
    <mergeCell ref="G106:G107"/>
    <mergeCell ref="H106:H107"/>
    <mergeCell ref="I106:I107"/>
    <mergeCell ref="J106:J107"/>
    <mergeCell ref="K106:K107"/>
    <mergeCell ref="I87:I88"/>
    <mergeCell ref="J87:J88"/>
    <mergeCell ref="K87:K88"/>
    <mergeCell ref="L87:L88"/>
    <mergeCell ref="M87:M88"/>
    <mergeCell ref="O61:O62"/>
    <mergeCell ref="A70:B70"/>
    <mergeCell ref="A73:A74"/>
    <mergeCell ref="B73:B74"/>
    <mergeCell ref="E73:E74"/>
    <mergeCell ref="G73:G74"/>
    <mergeCell ref="H73:H74"/>
    <mergeCell ref="I73:I74"/>
    <mergeCell ref="J73:J74"/>
    <mergeCell ref="K73:K74"/>
    <mergeCell ref="I61:I62"/>
    <mergeCell ref="J61:J62"/>
    <mergeCell ref="K61:K62"/>
    <mergeCell ref="L61:L62"/>
    <mergeCell ref="M61:M62"/>
    <mergeCell ref="N61:N62"/>
    <mergeCell ref="L73:L74"/>
    <mergeCell ref="M73:M74"/>
    <mergeCell ref="N73:N74"/>
    <mergeCell ref="O73:O74"/>
    <mergeCell ref="C61:C62"/>
    <mergeCell ref="C73:C74"/>
    <mergeCell ref="A52:B52"/>
    <mergeCell ref="A54:B54"/>
    <mergeCell ref="A56:H56"/>
    <mergeCell ref="A58:E58"/>
    <mergeCell ref="A59:B59"/>
    <mergeCell ref="A61:A62"/>
    <mergeCell ref="B61:B62"/>
    <mergeCell ref="E61:E62"/>
    <mergeCell ref="G61:G62"/>
    <mergeCell ref="H61:H62"/>
    <mergeCell ref="A44:B44"/>
    <mergeCell ref="A47:A48"/>
    <mergeCell ref="B47:B48"/>
    <mergeCell ref="E47:E48"/>
    <mergeCell ref="G47:G48"/>
    <mergeCell ref="H47:H48"/>
    <mergeCell ref="O31:O32"/>
    <mergeCell ref="A37:B37"/>
    <mergeCell ref="A40:A41"/>
    <mergeCell ref="B40:B41"/>
    <mergeCell ref="E40:E41"/>
    <mergeCell ref="G40:G41"/>
    <mergeCell ref="H40:H41"/>
    <mergeCell ref="I31:I32"/>
    <mergeCell ref="J31:J32"/>
    <mergeCell ref="K31:K32"/>
    <mergeCell ref="L31:L32"/>
    <mergeCell ref="M31:M32"/>
    <mergeCell ref="N31:N32"/>
    <mergeCell ref="C31:C32"/>
    <mergeCell ref="C40:C41"/>
    <mergeCell ref="C47:C48"/>
    <mergeCell ref="A28:B28"/>
    <mergeCell ref="A31:A32"/>
    <mergeCell ref="B31:B32"/>
    <mergeCell ref="E31:E32"/>
    <mergeCell ref="G31:G32"/>
    <mergeCell ref="H31:H32"/>
    <mergeCell ref="A19:B19"/>
    <mergeCell ref="A22:A23"/>
    <mergeCell ref="B22:B23"/>
    <mergeCell ref="E22:E23"/>
    <mergeCell ref="G22:G23"/>
    <mergeCell ref="H22:H23"/>
    <mergeCell ref="C22:C23"/>
    <mergeCell ref="A10:B10"/>
    <mergeCell ref="A13:A14"/>
    <mergeCell ref="B13:B14"/>
    <mergeCell ref="E13:E14"/>
    <mergeCell ref="G13:G14"/>
    <mergeCell ref="H13:H14"/>
    <mergeCell ref="A1:H1"/>
    <mergeCell ref="A3:H3"/>
    <mergeCell ref="A5:A6"/>
    <mergeCell ref="B5:B6"/>
    <mergeCell ref="E5:E6"/>
    <mergeCell ref="G5:G6"/>
    <mergeCell ref="H5:H6"/>
    <mergeCell ref="C5:C6"/>
    <mergeCell ref="C13:C1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 alignWithMargins="0"/>
  <rowBreaks count="1" manualBreakCount="1">
    <brk id="1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SAŽETAK </vt:lpstr>
      <vt:lpstr>RAČUN PRIHODA I RASHODA</vt:lpstr>
      <vt:lpstr>Rashodi -funkcijska</vt:lpstr>
      <vt:lpstr>POSEBNI_DIO_</vt:lpstr>
      <vt:lpstr>KONTROLNA TABLICA</vt:lpstr>
      <vt:lpstr>'KONTROLNA TABLICA'!Podrucje_ispisa</vt:lpstr>
      <vt:lpstr>POSEBNI_DIO_!Podrucje_ispisa</vt:lpstr>
      <vt:lpstr>'RAČUN PRIHODA I RASHODA'!Podrucje_ispisa</vt:lpstr>
      <vt:lpstr>'SAŽETAK 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AMilic</dc:creator>
  <cp:lastModifiedBy>Korisnik</cp:lastModifiedBy>
  <cp:lastPrinted>2024-07-18T08:17:50Z</cp:lastPrinted>
  <dcterms:created xsi:type="dcterms:W3CDTF">2022-08-26T07:26:16Z</dcterms:created>
  <dcterms:modified xsi:type="dcterms:W3CDTF">2025-07-16T08:30:04Z</dcterms:modified>
</cp:coreProperties>
</file>